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hci-file-04\redirected_docs$\laurenf\My Documents\00 - Quote Temps\"/>
    </mc:Choice>
  </mc:AlternateContent>
  <bookViews>
    <workbookView xWindow="-15" yWindow="-15" windowWidth="12600" windowHeight="11655" tabRatio="691"/>
  </bookViews>
  <sheets>
    <sheet name="without Co-Pay" sheetId="7" r:id="rId1"/>
    <sheet name="with Co-Pay" sheetId="4" r:id="rId2"/>
    <sheet name="Sheet1" sheetId="1" state="hidden" r:id="rId3"/>
    <sheet name="without Co-Pay - no DOB" sheetId="9" state="hidden" r:id="rId4"/>
    <sheet name="data" sheetId="6" r:id="rId5"/>
    <sheet name="without Co-Pay - no DOB (2)" sheetId="10" r:id="rId6"/>
    <sheet name="Income" sheetId="8" r:id="rId7"/>
    <sheet name="Life" sheetId="14" r:id="rId8"/>
    <sheet name="Group Quote" sheetId="11" r:id="rId9"/>
    <sheet name="Group Quote (2)" sheetId="12" state="hidden" r:id="rId10"/>
    <sheet name="Returning Customer" sheetId="15" r:id="rId11"/>
    <sheet name="Rates" sheetId="3" state="hidden" r:id="rId12"/>
    <sheet name="Options" sheetId="2" state="hidden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GoBack" localSheetId="8">'Group Quote'!$B$21</definedName>
    <definedName name="Age">data!$J$9:$J$27</definedName>
    <definedName name="Area" localSheetId="3">[1]data!$A$11:$A$12</definedName>
    <definedName name="Area">data!$A$11:$A$12</definedName>
    <definedName name="CountryName">[2]Input!$M$2:$M$251</definedName>
    <definedName name="CURR" localSheetId="3">[1]data!$A$16:$A$18</definedName>
    <definedName name="CURR">data!$A$16:$A$18</definedName>
    <definedName name="Currency">data!$A$16</definedName>
    <definedName name="dd">[3]data!$A$16:$A$18</definedName>
    <definedName name="Deductible" localSheetId="3">[1]data!$I$9,[1]data!$I$28,[1]data!$I$47,[1]data!$I$66</definedName>
    <definedName name="Deductible">data!$I$9,data!$I$28,data!$I$47,data!$I$66</definedName>
    <definedName name="Deductible_Emergency">data!$O$85</definedName>
    <definedName name="Deductible_Executive">data!$K$85:$K$87</definedName>
    <definedName name="Deductible_Plus">data!$M$85:$M$86</definedName>
    <definedName name="Deductible_Premium">data!$L$85:$L$87</definedName>
    <definedName name="Deductible_Standard">data!$N$85:$N$86</definedName>
    <definedName name="Excess" localSheetId="3">[1]data!$B$55:$B$61</definedName>
    <definedName name="Excess">data!$B$55:$B$61</definedName>
    <definedName name="Installment">[4]data!$B$37:$B$38</definedName>
    <definedName name="PLAN">data!$K$5</definedName>
    <definedName name="Plan_Type" localSheetId="3">[1]data!$A$4:$A$8</definedName>
    <definedName name="Plan_Type">data!$A$4:$A$8</definedName>
    <definedName name="_xlnm.Print_Area" localSheetId="8">'Group Quote'!$A$1:$H$68</definedName>
    <definedName name="_xlnm.Print_Area" localSheetId="9">'Group Quote (2)'!$A$1:$Q$35</definedName>
    <definedName name="_xlnm.Print_Area" localSheetId="6">Income!$A$1:$F$25</definedName>
    <definedName name="_xlnm.Print_Area" localSheetId="7">Life!$A$1:$F$23</definedName>
    <definedName name="_xlnm.Print_Area" localSheetId="12">Options!$A$2:$L$30</definedName>
    <definedName name="_xlnm.Print_Area" localSheetId="11">Rates!$A$2:$DI$135</definedName>
    <definedName name="_xlnm.Print_Area" localSheetId="10">'Returning Customer'!$A$1:$F$40</definedName>
    <definedName name="_xlnm.Print_Area" localSheetId="1">'with Co-Pay'!$A$1:$G$32</definedName>
    <definedName name="_xlnm.Print_Area" localSheetId="0">'without Co-Pay'!$A$1:$F$38</definedName>
    <definedName name="_xlnm.Print_Area" localSheetId="3">'without Co-Pay - no DOB'!$A$1:$F$34</definedName>
    <definedName name="_xlnm.Print_Area" localSheetId="5">'without Co-Pay - no DOB (2)'!$A$1:$G$34</definedName>
    <definedName name="Product_Description">'[5]Price List in ZAR'!$B$5:$B$64</definedName>
    <definedName name="Staff">data!$A$1:$A$2</definedName>
  </definedNames>
  <calcPr calcId="152511"/>
</workbook>
</file>

<file path=xl/calcChain.xml><?xml version="1.0" encoding="utf-8"?>
<calcChain xmlns="http://schemas.openxmlformats.org/spreadsheetml/2006/main">
  <c r="F14" i="7" l="1"/>
  <c r="F15" i="7"/>
  <c r="F16" i="7"/>
  <c r="F17" i="7"/>
  <c r="F18" i="7"/>
  <c r="F19" i="7"/>
  <c r="E12" i="7"/>
  <c r="E13" i="7"/>
  <c r="E14" i="7"/>
  <c r="E15" i="7"/>
  <c r="E16" i="7"/>
  <c r="E17" i="7"/>
  <c r="E18" i="7"/>
  <c r="E19" i="7"/>
  <c r="D12" i="7"/>
  <c r="D13" i="7"/>
  <c r="D14" i="7"/>
  <c r="D15" i="7"/>
  <c r="D16" i="7"/>
  <c r="D17" i="7"/>
  <c r="D18" i="7"/>
  <c r="D19" i="7"/>
  <c r="D20" i="7"/>
  <c r="D21" i="7"/>
  <c r="F20" i="7" l="1"/>
  <c r="F21" i="7"/>
  <c r="E20" i="7"/>
  <c r="E21" i="7"/>
  <c r="C28" i="7" l="1"/>
  <c r="AH36" i="6" l="1"/>
  <c r="AH35" i="6"/>
  <c r="AH34" i="6"/>
  <c r="AI27" i="6"/>
  <c r="AI26" i="6"/>
  <c r="AI25" i="6"/>
  <c r="AI24" i="6"/>
  <c r="AI23" i="6"/>
  <c r="AI22" i="6"/>
  <c r="AI21" i="6"/>
  <c r="AI20" i="6"/>
  <c r="AI19" i="6"/>
  <c r="AI18" i="6"/>
  <c r="AI17" i="6"/>
  <c r="AI16" i="6"/>
  <c r="AI15" i="6"/>
  <c r="AI14" i="6"/>
  <c r="AI13" i="6"/>
  <c r="AI12" i="6"/>
  <c r="AI11" i="6"/>
  <c r="AH27" i="6"/>
  <c r="AH26" i="6"/>
  <c r="AH25" i="6"/>
  <c r="AH24" i="6"/>
  <c r="AH23" i="6"/>
  <c r="AH22" i="6"/>
  <c r="AH21" i="6"/>
  <c r="AH20" i="6"/>
  <c r="AH19" i="6"/>
  <c r="AH18" i="6"/>
  <c r="AH17" i="6"/>
  <c r="AH16" i="6"/>
  <c r="AH15" i="6"/>
  <c r="AH14" i="6"/>
  <c r="AH13" i="6"/>
  <c r="AH12" i="6"/>
  <c r="AH11" i="6"/>
  <c r="AH10" i="6"/>
  <c r="AI10" i="6"/>
  <c r="AI9" i="6"/>
  <c r="AH9" i="6"/>
  <c r="X65" i="6"/>
  <c r="X64" i="6"/>
  <c r="X63" i="6"/>
  <c r="X62" i="6"/>
  <c r="X61" i="6"/>
  <c r="X60" i="6"/>
  <c r="X59" i="6"/>
  <c r="X58" i="6"/>
  <c r="X57" i="6"/>
  <c r="X56" i="6"/>
  <c r="X55" i="6"/>
  <c r="X54" i="6"/>
  <c r="X53" i="6"/>
  <c r="X52" i="6"/>
  <c r="X51" i="6"/>
  <c r="X50" i="6"/>
  <c r="X49" i="6"/>
  <c r="X48" i="6"/>
  <c r="X47" i="6"/>
  <c r="X46" i="6"/>
  <c r="X45" i="6"/>
  <c r="X44" i="6"/>
  <c r="X43" i="6"/>
  <c r="X42" i="6"/>
  <c r="X41" i="6"/>
  <c r="X40" i="6"/>
  <c r="X39" i="6"/>
  <c r="X38" i="6"/>
  <c r="X37" i="6"/>
  <c r="X36" i="6"/>
  <c r="X35" i="6"/>
  <c r="X34" i="6"/>
  <c r="X33" i="6"/>
  <c r="X32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W65" i="6"/>
  <c r="W64" i="6"/>
  <c r="W63" i="6"/>
  <c r="W62" i="6"/>
  <c r="W61" i="6"/>
  <c r="W60" i="6"/>
  <c r="W59" i="6"/>
  <c r="W58" i="6"/>
  <c r="W57" i="6"/>
  <c r="W56" i="6"/>
  <c r="W55" i="6"/>
  <c r="W54" i="6"/>
  <c r="W53" i="6"/>
  <c r="W52" i="6"/>
  <c r="W51" i="6"/>
  <c r="W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V84" i="6"/>
  <c r="V83" i="6"/>
  <c r="V82" i="6"/>
  <c r="V81" i="6"/>
  <c r="V80" i="6"/>
  <c r="V79" i="6"/>
  <c r="V78" i="6"/>
  <c r="V77" i="6"/>
  <c r="V76" i="6"/>
  <c r="V75" i="6"/>
  <c r="V74" i="6"/>
  <c r="V73" i="6"/>
  <c r="V72" i="6"/>
  <c r="V71" i="6"/>
  <c r="V70" i="6"/>
  <c r="V69" i="6"/>
  <c r="V68" i="6"/>
  <c r="V67" i="6"/>
  <c r="V66" i="6"/>
  <c r="V65" i="6"/>
  <c r="V64" i="6"/>
  <c r="V63" i="6"/>
  <c r="V62" i="6"/>
  <c r="V61" i="6"/>
  <c r="V60" i="6"/>
  <c r="V59" i="6"/>
  <c r="V58" i="6"/>
  <c r="V57" i="6"/>
  <c r="V56" i="6"/>
  <c r="V55" i="6"/>
  <c r="V54" i="6"/>
  <c r="V53" i="6"/>
  <c r="V52" i="6"/>
  <c r="V51" i="6"/>
  <c r="V50" i="6"/>
  <c r="V49" i="6"/>
  <c r="V48" i="6"/>
  <c r="V47" i="6"/>
  <c r="V46" i="6"/>
  <c r="V45" i="6"/>
  <c r="V44" i="6"/>
  <c r="V43" i="6"/>
  <c r="V42" i="6"/>
  <c r="V41" i="6"/>
  <c r="V40" i="6"/>
  <c r="V39" i="6"/>
  <c r="V38" i="6"/>
  <c r="V37" i="6"/>
  <c r="V36" i="6"/>
  <c r="V35" i="6"/>
  <c r="V34" i="6"/>
  <c r="V33" i="6"/>
  <c r="V32" i="6"/>
  <c r="V31" i="6"/>
  <c r="U84" i="6"/>
  <c r="U83" i="6"/>
  <c r="U82" i="6"/>
  <c r="U81" i="6"/>
  <c r="U80" i="6"/>
  <c r="U79" i="6"/>
  <c r="U78" i="6"/>
  <c r="U77" i="6"/>
  <c r="U76" i="6"/>
  <c r="U75" i="6"/>
  <c r="U74" i="6"/>
  <c r="U73" i="6"/>
  <c r="U72" i="6"/>
  <c r="U71" i="6"/>
  <c r="U70" i="6"/>
  <c r="U69" i="6"/>
  <c r="U68" i="6"/>
  <c r="U67" i="6"/>
  <c r="U66" i="6"/>
  <c r="U65" i="6"/>
  <c r="U64" i="6"/>
  <c r="U63" i="6"/>
  <c r="U62" i="6"/>
  <c r="U61" i="6"/>
  <c r="U60" i="6"/>
  <c r="U59" i="6"/>
  <c r="U58" i="6"/>
  <c r="U57" i="6"/>
  <c r="U56" i="6"/>
  <c r="U55" i="6"/>
  <c r="U54" i="6"/>
  <c r="U53" i="6"/>
  <c r="U52" i="6"/>
  <c r="U51" i="6"/>
  <c r="U50" i="6"/>
  <c r="U49" i="6"/>
  <c r="U48" i="6"/>
  <c r="U47" i="6"/>
  <c r="U46" i="6"/>
  <c r="U45" i="6"/>
  <c r="U44" i="6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X31" i="6"/>
  <c r="X30" i="6"/>
  <c r="W30" i="6"/>
  <c r="V30" i="6"/>
  <c r="N31" i="6"/>
  <c r="N30" i="6"/>
  <c r="M30" i="6"/>
  <c r="L30" i="6"/>
  <c r="W29" i="6"/>
  <c r="M29" i="6"/>
  <c r="X29" i="6"/>
  <c r="X28" i="6"/>
  <c r="W28" i="6"/>
  <c r="V29" i="6"/>
  <c r="V28" i="6"/>
  <c r="U30" i="6"/>
  <c r="U29" i="6"/>
  <c r="U28" i="6"/>
  <c r="N29" i="6"/>
  <c r="N28" i="6"/>
  <c r="M28" i="6"/>
  <c r="L29" i="6"/>
  <c r="L28" i="6"/>
  <c r="K30" i="6"/>
  <c r="K29" i="6"/>
  <c r="K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G16" i="4"/>
  <c r="F16" i="4"/>
  <c r="E16" i="4"/>
  <c r="G14" i="4"/>
  <c r="F14" i="4"/>
  <c r="E14" i="4"/>
  <c r="G15" i="10"/>
  <c r="F15" i="10"/>
  <c r="E15" i="10"/>
  <c r="G16" i="10"/>
  <c r="F16" i="10"/>
  <c r="E16" i="10"/>
  <c r="G17" i="10" l="1"/>
  <c r="F17" i="10"/>
  <c r="E17" i="10"/>
  <c r="C26" i="15"/>
  <c r="D26" i="15" s="1"/>
  <c r="C28" i="15"/>
  <c r="F24" i="15"/>
  <c r="E24" i="15"/>
  <c r="D24" i="15"/>
  <c r="C23" i="15"/>
  <c r="D23" i="15" s="1"/>
  <c r="F21" i="15"/>
  <c r="E21" i="15"/>
  <c r="D21" i="15"/>
  <c r="A20" i="15"/>
  <c r="F16" i="15"/>
  <c r="E16" i="15"/>
  <c r="D16" i="15"/>
  <c r="F15" i="15"/>
  <c r="E15" i="15"/>
  <c r="D15" i="15"/>
  <c r="I2" i="15"/>
  <c r="C8" i="15"/>
  <c r="I3" i="15"/>
  <c r="I2" i="14"/>
  <c r="K2" i="14"/>
  <c r="I3" i="14"/>
  <c r="E26" i="15" l="1"/>
  <c r="F26" i="15"/>
  <c r="F23" i="15"/>
  <c r="E23" i="15"/>
  <c r="J2" i="15"/>
  <c r="D28" i="15" l="1"/>
  <c r="E28" i="15"/>
  <c r="F28" i="15"/>
  <c r="C22" i="11"/>
  <c r="C23" i="11"/>
  <c r="C24" i="11"/>
  <c r="C25" i="11"/>
  <c r="C26" i="11"/>
  <c r="F27" i="11" l="1"/>
  <c r="C17" i="11" l="1"/>
  <c r="C18" i="11"/>
  <c r="C19" i="11"/>
  <c r="C20" i="11"/>
  <c r="C21" i="11"/>
  <c r="C16" i="11"/>
  <c r="D18" i="12"/>
  <c r="D17" i="12"/>
  <c r="D16" i="12"/>
  <c r="D24" i="10" l="1"/>
  <c r="G24" i="10" s="1"/>
  <c r="G22" i="10"/>
  <c r="F22" i="10"/>
  <c r="E22" i="10"/>
  <c r="D28" i="7"/>
  <c r="F26" i="7"/>
  <c r="E26" i="7"/>
  <c r="D26" i="7"/>
  <c r="G25" i="10"/>
  <c r="F25" i="10"/>
  <c r="E25" i="10"/>
  <c r="A21" i="10"/>
  <c r="J3" i="10"/>
  <c r="K2" i="10"/>
  <c r="J2" i="10"/>
  <c r="F18" i="9"/>
  <c r="E18" i="9"/>
  <c r="D18" i="9"/>
  <c r="F16" i="9"/>
  <c r="E16" i="9"/>
  <c r="D16" i="9"/>
  <c r="F25" i="9"/>
  <c r="E25" i="9"/>
  <c r="D25" i="9"/>
  <c r="A23" i="9"/>
  <c r="F19" i="9"/>
  <c r="E19" i="9"/>
  <c r="D19" i="9"/>
  <c r="F17" i="9"/>
  <c r="E17" i="9"/>
  <c r="D17" i="9"/>
  <c r="I3" i="9"/>
  <c r="J2" i="9"/>
  <c r="I2" i="9"/>
  <c r="H2" i="9"/>
  <c r="G2" i="9" s="1"/>
  <c r="F28" i="7" l="1"/>
  <c r="E28" i="7"/>
  <c r="E24" i="10"/>
  <c r="F24" i="10"/>
  <c r="G23" i="4" l="1"/>
  <c r="F29" i="7"/>
  <c r="D15" i="8" l="1"/>
  <c r="C15" i="8"/>
  <c r="B15" i="8"/>
  <c r="I3" i="8"/>
  <c r="K2" i="8"/>
  <c r="I2" i="8"/>
  <c r="E29" i="7"/>
  <c r="D29" i="7"/>
  <c r="A25" i="7"/>
  <c r="I3" i="7"/>
  <c r="I2" i="7"/>
  <c r="A20" i="6"/>
  <c r="J3" i="4"/>
  <c r="K2" i="4"/>
  <c r="F23" i="4"/>
  <c r="E23" i="4"/>
  <c r="A21" i="4"/>
  <c r="T84" i="6"/>
  <c r="J84" i="6"/>
  <c r="T83" i="6"/>
  <c r="J83" i="6"/>
  <c r="T82" i="6"/>
  <c r="J82" i="6"/>
  <c r="T81" i="6"/>
  <c r="J81" i="6"/>
  <c r="T80" i="6"/>
  <c r="J80" i="6"/>
  <c r="T79" i="6"/>
  <c r="J79" i="6"/>
  <c r="T78" i="6"/>
  <c r="J78" i="6"/>
  <c r="T77" i="6"/>
  <c r="J77" i="6"/>
  <c r="T76" i="6"/>
  <c r="J76" i="6"/>
  <c r="T75" i="6"/>
  <c r="J75" i="6"/>
  <c r="T74" i="6"/>
  <c r="J74" i="6"/>
  <c r="T73" i="6"/>
  <c r="J73" i="6"/>
  <c r="T72" i="6"/>
  <c r="J72" i="6"/>
  <c r="T71" i="6"/>
  <c r="J71" i="6"/>
  <c r="T70" i="6"/>
  <c r="J70" i="6"/>
  <c r="T69" i="6"/>
  <c r="J69" i="6"/>
  <c r="T68" i="6"/>
  <c r="J68" i="6"/>
  <c r="T67" i="6"/>
  <c r="J67" i="6"/>
  <c r="T66" i="6"/>
  <c r="J66" i="6"/>
  <c r="T65" i="6"/>
  <c r="J65" i="6"/>
  <c r="T64" i="6"/>
  <c r="J64" i="6"/>
  <c r="T63" i="6"/>
  <c r="J63" i="6"/>
  <c r="T62" i="6"/>
  <c r="J62" i="6"/>
  <c r="T61" i="6"/>
  <c r="J61" i="6"/>
  <c r="T60" i="6"/>
  <c r="J60" i="6"/>
  <c r="T59" i="6"/>
  <c r="J59" i="6"/>
  <c r="T58" i="6"/>
  <c r="J58" i="6"/>
  <c r="T57" i="6"/>
  <c r="J57" i="6"/>
  <c r="T56" i="6"/>
  <c r="J56" i="6"/>
  <c r="T55" i="6"/>
  <c r="J55" i="6"/>
  <c r="T54" i="6"/>
  <c r="J54" i="6"/>
  <c r="T53" i="6"/>
  <c r="J53" i="6"/>
  <c r="T52" i="6"/>
  <c r="J52" i="6"/>
  <c r="T51" i="6"/>
  <c r="J51" i="6"/>
  <c r="T50" i="6"/>
  <c r="J50" i="6"/>
  <c r="T49" i="6"/>
  <c r="J49" i="6"/>
  <c r="T48" i="6"/>
  <c r="J48" i="6"/>
  <c r="T47" i="6"/>
  <c r="J47" i="6"/>
  <c r="T46" i="6"/>
  <c r="J46" i="6"/>
  <c r="T45" i="6"/>
  <c r="J45" i="6"/>
  <c r="T44" i="6"/>
  <c r="J44" i="6"/>
  <c r="T43" i="6"/>
  <c r="J43" i="6"/>
  <c r="T42" i="6"/>
  <c r="J42" i="6"/>
  <c r="T41" i="6"/>
  <c r="J41" i="6"/>
  <c r="T40" i="6"/>
  <c r="J40" i="6"/>
  <c r="T39" i="6"/>
  <c r="J39" i="6"/>
  <c r="T38" i="6"/>
  <c r="J38" i="6"/>
  <c r="T37" i="6"/>
  <c r="J37" i="6"/>
  <c r="AG36" i="6"/>
  <c r="T36" i="6"/>
  <c r="J36" i="6"/>
  <c r="AG35" i="6"/>
  <c r="T35" i="6"/>
  <c r="J35" i="6"/>
  <c r="AG34" i="6"/>
  <c r="K2" i="7" s="1"/>
  <c r="T34" i="6"/>
  <c r="J34" i="6"/>
  <c r="T33" i="6"/>
  <c r="J33" i="6"/>
  <c r="T32" i="6"/>
  <c r="J32" i="6"/>
  <c r="T31" i="6"/>
  <c r="J31" i="6"/>
  <c r="T30" i="6"/>
  <c r="J30" i="6"/>
  <c r="T29" i="6"/>
  <c r="J29" i="6"/>
  <c r="T28" i="6"/>
  <c r="J28" i="6"/>
  <c r="AG27" i="6"/>
  <c r="T27" i="6"/>
  <c r="J27" i="6"/>
  <c r="J2" i="14" s="1"/>
  <c r="AG26" i="6"/>
  <c r="T26" i="6"/>
  <c r="J26" i="6"/>
  <c r="AG25" i="6"/>
  <c r="T25" i="6"/>
  <c r="J25" i="6"/>
  <c r="AG24" i="6"/>
  <c r="T24" i="6"/>
  <c r="J24" i="6"/>
  <c r="AG23" i="6"/>
  <c r="T23" i="6"/>
  <c r="J23" i="6"/>
  <c r="AG22" i="6"/>
  <c r="T22" i="6"/>
  <c r="J22" i="6"/>
  <c r="AG21" i="6"/>
  <c r="T21" i="6"/>
  <c r="J21" i="6"/>
  <c r="AG20" i="6"/>
  <c r="T20" i="6"/>
  <c r="J20" i="6"/>
  <c r="AG19" i="6"/>
  <c r="T19" i="6"/>
  <c r="J19" i="6"/>
  <c r="AG18" i="6"/>
  <c r="T18" i="6"/>
  <c r="J18" i="6"/>
  <c r="J2" i="4" s="1"/>
  <c r="AG17" i="6"/>
  <c r="T17" i="6"/>
  <c r="J17" i="6"/>
  <c r="B17" i="6"/>
  <c r="AG16" i="6"/>
  <c r="T16" i="6"/>
  <c r="J16" i="6"/>
  <c r="AG15" i="6"/>
  <c r="T15" i="6"/>
  <c r="J15" i="6"/>
  <c r="AG14" i="6"/>
  <c r="T14" i="6"/>
  <c r="J14" i="6"/>
  <c r="H2" i="14" s="1"/>
  <c r="G2" i="14" s="1"/>
  <c r="AG13" i="6"/>
  <c r="T13" i="6"/>
  <c r="J13" i="6"/>
  <c r="AG12" i="6"/>
  <c r="T12" i="6"/>
  <c r="J12" i="6"/>
  <c r="AG11" i="6"/>
  <c r="T11" i="6"/>
  <c r="J11" i="6"/>
  <c r="AG10" i="6"/>
  <c r="T10" i="6"/>
  <c r="J10" i="6"/>
  <c r="AG9" i="6"/>
  <c r="T9" i="6"/>
  <c r="J9" i="6"/>
  <c r="J2" i="7" l="1"/>
  <c r="L2" i="4"/>
  <c r="D22" i="4" s="1"/>
  <c r="G22" i="4" s="1"/>
  <c r="I2" i="4"/>
  <c r="H2" i="4" s="1"/>
  <c r="D21" i="4" s="1"/>
  <c r="C23" i="9"/>
  <c r="D23" i="9" s="1"/>
  <c r="C22" i="9"/>
  <c r="D22" i="9" s="1"/>
  <c r="H2" i="15"/>
  <c r="G2" i="15" s="1"/>
  <c r="I2" i="10"/>
  <c r="H2" i="10" s="1"/>
  <c r="D20" i="10" s="1"/>
  <c r="J2" i="8"/>
  <c r="K2" i="15"/>
  <c r="K2" i="9"/>
  <c r="C24" i="9" s="1"/>
  <c r="L2" i="10"/>
  <c r="H2" i="7"/>
  <c r="G2" i="7" s="1"/>
  <c r="F25" i="7" s="1"/>
  <c r="H2" i="8"/>
  <c r="G2" i="8" s="1"/>
  <c r="D20" i="4" l="1"/>
  <c r="E20" i="4" s="1"/>
  <c r="D21" i="10"/>
  <c r="E21" i="10" s="1"/>
  <c r="E22" i="9"/>
  <c r="F22" i="9"/>
  <c r="F20" i="10"/>
  <c r="E20" i="10"/>
  <c r="G20" i="10"/>
  <c r="E24" i="9"/>
  <c r="D24" i="9"/>
  <c r="F24" i="9"/>
  <c r="C20" i="15"/>
  <c r="C19" i="15"/>
  <c r="F23" i="9"/>
  <c r="F24" i="7"/>
  <c r="E23" i="9"/>
  <c r="E22" i="4"/>
  <c r="F22" i="4"/>
  <c r="E21" i="4"/>
  <c r="G21" i="4"/>
  <c r="D25" i="7"/>
  <c r="E25" i="7"/>
  <c r="F21" i="4"/>
  <c r="F20" i="4" l="1"/>
  <c r="G20" i="4"/>
  <c r="F21" i="10"/>
  <c r="G21" i="10"/>
  <c r="E24" i="7"/>
  <c r="D24" i="7"/>
  <c r="D20" i="15"/>
  <c r="F20" i="15"/>
  <c r="E20" i="15"/>
  <c r="E19" i="15"/>
  <c r="D19" i="15"/>
  <c r="F19" i="15"/>
  <c r="L36" i="1"/>
  <c r="K36" i="1"/>
  <c r="J36" i="1"/>
  <c r="M32" i="1"/>
  <c r="M30" i="1"/>
  <c r="L34" i="1"/>
  <c r="K34" i="1"/>
  <c r="J34" i="1"/>
  <c r="L32" i="1"/>
  <c r="K32" i="1"/>
  <c r="J32" i="1"/>
  <c r="L30" i="1"/>
  <c r="K30" i="1"/>
  <c r="J30" i="1"/>
  <c r="I28" i="1"/>
  <c r="I27" i="1"/>
  <c r="I26" i="1"/>
  <c r="I20" i="1"/>
  <c r="I21" i="1"/>
  <c r="I22" i="1"/>
  <c r="L24" i="1"/>
  <c r="L27" i="1" s="1"/>
  <c r="K24" i="1"/>
  <c r="K27" i="1" s="1"/>
  <c r="J24" i="1"/>
  <c r="J27" i="1" s="1"/>
  <c r="L18" i="1"/>
  <c r="L21" i="1" s="1"/>
  <c r="K18" i="1"/>
  <c r="K20" i="1" s="1"/>
  <c r="J18" i="1"/>
  <c r="J20" i="1" s="1"/>
  <c r="J6" i="1"/>
  <c r="J9" i="1" s="1"/>
  <c r="K6" i="1"/>
  <c r="K8" i="1" s="1"/>
  <c r="L6" i="1"/>
  <c r="I16" i="1"/>
  <c r="I15" i="1"/>
  <c r="I14" i="1"/>
  <c r="L12" i="1"/>
  <c r="L15" i="1" s="1"/>
  <c r="K12" i="1"/>
  <c r="K14" i="1" s="1"/>
  <c r="J12" i="1"/>
  <c r="J15" i="1" s="1"/>
  <c r="I10" i="1"/>
  <c r="I9" i="1"/>
  <c r="I8" i="1"/>
  <c r="L20" i="1" l="1"/>
  <c r="L28" i="1"/>
  <c r="L16" i="1"/>
  <c r="K16" i="1"/>
  <c r="K15" i="1"/>
  <c r="J21" i="1"/>
  <c r="J28" i="1"/>
  <c r="L14" i="1"/>
  <c r="K21" i="1"/>
  <c r="L26" i="1"/>
  <c r="L22" i="1"/>
  <c r="J26" i="1"/>
  <c r="K26" i="1"/>
  <c r="K28" i="1"/>
  <c r="J22" i="1"/>
  <c r="K22" i="1"/>
  <c r="J14" i="1"/>
  <c r="J16" i="1"/>
  <c r="K10" i="1"/>
  <c r="K9" i="1"/>
  <c r="J8" i="1"/>
  <c r="J10" i="1"/>
  <c r="L10" i="1" l="1"/>
  <c r="L8" i="1"/>
  <c r="L9" i="1"/>
</calcChain>
</file>

<file path=xl/sharedStrings.xml><?xml version="1.0" encoding="utf-8"?>
<sst xmlns="http://schemas.openxmlformats.org/spreadsheetml/2006/main" count="1639" uniqueCount="213">
  <si>
    <t>Nationality</t>
  </si>
  <si>
    <t>Age</t>
  </si>
  <si>
    <t>Premium</t>
  </si>
  <si>
    <t xml:space="preserve">Name </t>
  </si>
  <si>
    <t>Plan Required</t>
  </si>
  <si>
    <t>Nil</t>
  </si>
  <si>
    <t>$250</t>
  </si>
  <si>
    <t>$1000</t>
  </si>
  <si>
    <t>$2000</t>
  </si>
  <si>
    <t>Deductible</t>
  </si>
  <si>
    <t>Annual</t>
  </si>
  <si>
    <t>Bi-Annual</t>
  </si>
  <si>
    <t xml:space="preserve">Quarterly </t>
  </si>
  <si>
    <t xml:space="preserve">Monthly </t>
  </si>
  <si>
    <t>subject to underwriting</t>
  </si>
  <si>
    <t xml:space="preserve">All quotes are indicative &amp; </t>
  </si>
  <si>
    <t>HCI Emergency +</t>
  </si>
  <si>
    <t>HCI Standard</t>
  </si>
  <si>
    <t>HCI Plus</t>
  </si>
  <si>
    <t>HCI Premium</t>
  </si>
  <si>
    <t>HCI Executive</t>
  </si>
  <si>
    <t>Area</t>
  </si>
  <si>
    <t>Worldwide exc.USA</t>
  </si>
  <si>
    <t>Worldwide inc. USA</t>
  </si>
  <si>
    <t>Co-Pay</t>
  </si>
  <si>
    <t>Dental Premium</t>
  </si>
  <si>
    <t>VisionCare</t>
  </si>
  <si>
    <t>Travel option</t>
  </si>
  <si>
    <t>Stephan Loeh</t>
  </si>
  <si>
    <t>German</t>
  </si>
  <si>
    <t>Annual Increase</t>
  </si>
  <si>
    <t>11/12</t>
  </si>
  <si>
    <t>66+ Age Inc</t>
  </si>
  <si>
    <t>71 - 75 Age Inc</t>
  </si>
  <si>
    <t>76 - 199 Age Inc</t>
  </si>
  <si>
    <t xml:space="preserve">HCI S/Charge </t>
  </si>
  <si>
    <t>HCI PROTECTOR OPTIONS 11/12</t>
  </si>
  <si>
    <t>DENTAL Base Rates</t>
  </si>
  <si>
    <t>HCI S/Charge</t>
  </si>
  <si>
    <t>Dental Rates (4%)</t>
  </si>
  <si>
    <t>GBP</t>
  </si>
  <si>
    <t>EUR</t>
  </si>
  <si>
    <t>VISION Base Rates</t>
  </si>
  <si>
    <t>Vision Rates (4%)</t>
  </si>
  <si>
    <t>CRITICAL Base Rates</t>
  </si>
  <si>
    <t>Critical Illness</t>
  </si>
  <si>
    <t>LIFE Base Rates</t>
  </si>
  <si>
    <t>Life</t>
  </si>
  <si>
    <t>KIDNAP Base Rates</t>
  </si>
  <si>
    <t>Kidnap &amp; Ransom</t>
  </si>
  <si>
    <t xml:space="preserve"> 0 - 10</t>
  </si>
  <si>
    <t>11 - 20</t>
  </si>
  <si>
    <t>21 - 25</t>
  </si>
  <si>
    <t>26 - 30</t>
  </si>
  <si>
    <t>31 - 35</t>
  </si>
  <si>
    <t>36 - 40</t>
  </si>
  <si>
    <t>41 - 45</t>
  </si>
  <si>
    <t>46 - 50</t>
  </si>
  <si>
    <t>51 - 55</t>
  </si>
  <si>
    <t>56 - 60</t>
  </si>
  <si>
    <t>61 - 65</t>
  </si>
  <si>
    <t>66 - 70</t>
  </si>
  <si>
    <t>71 - 75</t>
  </si>
  <si>
    <t>76 - 80</t>
  </si>
  <si>
    <t>81 - 85</t>
  </si>
  <si>
    <t>86 - 90</t>
  </si>
  <si>
    <t>91 - 95</t>
  </si>
  <si>
    <t>96 - 100</t>
  </si>
  <si>
    <t>101 - 199</t>
  </si>
  <si>
    <t xml:space="preserve"> </t>
  </si>
  <si>
    <t>TRAVEL Base Rates</t>
  </si>
  <si>
    <t>Travel Rates (4%)</t>
  </si>
  <si>
    <t>PA Base Rates</t>
  </si>
  <si>
    <t>PA Rates (4%)</t>
  </si>
  <si>
    <t xml:space="preserve"> 0 - 17</t>
  </si>
  <si>
    <t>18 - 64</t>
  </si>
  <si>
    <t>65 - 199</t>
  </si>
  <si>
    <t>55+ Emer Age Inc</t>
  </si>
  <si>
    <t>Show Annuall Freq values?</t>
  </si>
  <si>
    <t>N</t>
  </si>
  <si>
    <t>6mo</t>
  </si>
  <si>
    <t>3mo</t>
  </si>
  <si>
    <t>1mo</t>
  </si>
  <si>
    <t>Wwex Increase</t>
  </si>
  <si>
    <t>HCI PROTECTOR RANGE 10/11 -   Worldwide Excluding USA ($)</t>
  </si>
  <si>
    <t>1000 USD EUR / 700 GBP</t>
  </si>
  <si>
    <t>150 USD EUR / 100 GBP</t>
  </si>
  <si>
    <t>Executive</t>
  </si>
  <si>
    <t>HCI PROTECTOR RANGE Base Rates</t>
  </si>
  <si>
    <t>HCI11/12 Rates (4%)</t>
  </si>
  <si>
    <t>6mo Rates (10%)</t>
  </si>
  <si>
    <t>3mo Rates (11%)</t>
  </si>
  <si>
    <t>1mo Rates (12%)</t>
  </si>
  <si>
    <t>Plus</t>
  </si>
  <si>
    <t>Standard</t>
  </si>
  <si>
    <t>250 USD EUR / 175 GBP</t>
  </si>
  <si>
    <t>75 USD EUR / 50 GBP</t>
  </si>
  <si>
    <t>2000 USD EUR / 1400 GBP</t>
  </si>
  <si>
    <t>Emergency</t>
  </si>
  <si>
    <t>HCI PROTECTOR RANGE 10/11 -   Worldwide Including USA ($)</t>
  </si>
  <si>
    <t>3mo Rates (9%)</t>
  </si>
  <si>
    <t>0 - 10</t>
  </si>
  <si>
    <t>57 - 60</t>
  </si>
  <si>
    <t>Personal Accident</t>
  </si>
  <si>
    <t>Your Individual Quotation</t>
  </si>
  <si>
    <t>Country of Residence</t>
  </si>
  <si>
    <t>Annual Premium</t>
  </si>
  <si>
    <t>Bi-Annual Premium</t>
  </si>
  <si>
    <t>Quarterly Premium</t>
  </si>
  <si>
    <t>Monthly Premium</t>
  </si>
  <si>
    <t>Deductible Per Event</t>
  </si>
  <si>
    <t>Optional Benefits 
(per person)</t>
  </si>
  <si>
    <t>**Dental Premium</t>
  </si>
  <si>
    <t>**VisionCare</t>
  </si>
  <si>
    <t>Travel Add-on</t>
  </si>
  <si>
    <t>Personal Accident
(for each additional £10,000 per member)</t>
  </si>
  <si>
    <t>yes</t>
  </si>
  <si>
    <t>no</t>
  </si>
  <si>
    <t>Worldwide INCLUDING USA  - Individual Rates (PROTECTOR)</t>
  </si>
  <si>
    <t>Worldwide EXCLUDING USA  - Individual Rates (PROTECTOR)</t>
  </si>
  <si>
    <t xml:space="preserve">Area 2 </t>
  </si>
  <si>
    <t xml:space="preserve">Area 1 </t>
  </si>
  <si>
    <t>Min Age</t>
  </si>
  <si>
    <t>Max Age</t>
  </si>
  <si>
    <t>Age Band</t>
  </si>
  <si>
    <t>Emergency+</t>
  </si>
  <si>
    <t>USD</t>
  </si>
  <si>
    <t>Group Discount</t>
  </si>
  <si>
    <t>Min No</t>
  </si>
  <si>
    <t>Max No</t>
  </si>
  <si>
    <t>%</t>
  </si>
  <si>
    <t>Travel</t>
  </si>
  <si>
    <t>Frequency Loading</t>
  </si>
  <si>
    <t>Quarterly</t>
  </si>
  <si>
    <t>Monthly</t>
  </si>
  <si>
    <t>CoPay Loading</t>
  </si>
  <si>
    <t>AGE1</t>
  </si>
  <si>
    <t>AGE2</t>
  </si>
  <si>
    <t>AGE3</t>
  </si>
  <si>
    <t>AGE TRAVEL</t>
  </si>
  <si>
    <t>E&amp;OE</t>
  </si>
  <si>
    <t>Hong Kong</t>
  </si>
  <si>
    <t>HCI Emergency+</t>
  </si>
  <si>
    <t>Annual Salary:</t>
  </si>
  <si>
    <t>Deferred Period:</t>
  </si>
  <si>
    <t>13 weeks</t>
  </si>
  <si>
    <t>Benefit Requested:</t>
  </si>
  <si>
    <t>Name:</t>
  </si>
  <si>
    <t>DOB:</t>
  </si>
  <si>
    <t>Country of Residence:</t>
  </si>
  <si>
    <t>Income Protection</t>
  </si>
  <si>
    <t>DOB</t>
  </si>
  <si>
    <t>Regina Malzburg-Collins</t>
  </si>
  <si>
    <t>UK</t>
  </si>
  <si>
    <t>Child</t>
  </si>
  <si>
    <t>under 10</t>
  </si>
  <si>
    <t>(0-17 years)</t>
  </si>
  <si>
    <t>(18-64 years)</t>
  </si>
  <si>
    <t>(65 years &amp; above)</t>
  </si>
  <si>
    <t>Personal Accident
(for each additional $10,000 per member)</t>
  </si>
  <si>
    <t>ID/Passport</t>
  </si>
  <si>
    <t>Full Name</t>
  </si>
  <si>
    <t>Location</t>
  </si>
  <si>
    <t>Group Quotation</t>
  </si>
  <si>
    <t>Area of Cover</t>
  </si>
  <si>
    <t>Currency</t>
  </si>
  <si>
    <t>Company Name</t>
  </si>
  <si>
    <t>No of Members</t>
  </si>
  <si>
    <t>Group Quotation:</t>
  </si>
  <si>
    <t>Pepkor GPS Ltd</t>
  </si>
  <si>
    <t>6 employees</t>
  </si>
  <si>
    <t>5 dependents</t>
  </si>
  <si>
    <t>Nil Deductible</t>
  </si>
  <si>
    <t>250 Deductible</t>
  </si>
  <si>
    <t>1,000 Deductible</t>
  </si>
  <si>
    <t>ANNUAL PREMIUM</t>
  </si>
  <si>
    <t>Name</t>
  </si>
  <si>
    <t>Dharmesh Sewpaul</t>
  </si>
  <si>
    <t>Arpana Mahendra Sewpaul</t>
  </si>
  <si>
    <t>Dia Sewpaul</t>
  </si>
  <si>
    <t>Anthony Hugh Corlett</t>
  </si>
  <si>
    <t>Anneke Coetzer</t>
  </si>
  <si>
    <t>Jonathan Edge</t>
  </si>
  <si>
    <t>China</t>
  </si>
  <si>
    <t>South Africa</t>
  </si>
  <si>
    <t>Requested Start Date</t>
  </si>
  <si>
    <t>TBC</t>
  </si>
  <si>
    <t>Hugh Winter</t>
  </si>
  <si>
    <t>Lyndsay Anne</t>
  </si>
  <si>
    <t>Johannes Frederick Klopper</t>
  </si>
  <si>
    <t>Rachelle Willene Conradie</t>
  </si>
  <si>
    <t>Kian Yuri Klopper</t>
  </si>
  <si>
    <t>United Kingdom</t>
  </si>
  <si>
    <t>TOTAL SUM</t>
  </si>
  <si>
    <t>Our Current Offer: 2 months FREE Premium + FREE Travel Add-on</t>
  </si>
  <si>
    <t>PLUS FREE TRAVEL ADD-ON</t>
  </si>
  <si>
    <t>-</t>
  </si>
  <si>
    <t>$50,000</t>
  </si>
  <si>
    <t>Sum Insured:</t>
  </si>
  <si>
    <t>Honduras</t>
  </si>
  <si>
    <t>Shannon Innes</t>
  </si>
  <si>
    <t>Life Insurance</t>
  </si>
  <si>
    <t>Mariela Fogante</t>
  </si>
  <si>
    <t>Turkey</t>
  </si>
  <si>
    <t>Leon Starzynski</t>
  </si>
  <si>
    <t>Qatar</t>
  </si>
  <si>
    <t>Mr. Amit Jain</t>
  </si>
  <si>
    <t>The Netherlands</t>
  </si>
  <si>
    <t xml:space="preserve">Age </t>
  </si>
  <si>
    <t>NA</t>
  </si>
  <si>
    <t>USVI</t>
  </si>
  <si>
    <t>Example</t>
  </si>
  <si>
    <t>21-25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</si>
</sst>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  <numFmt numFmtId="164" formatCode="[$€-2]\ #,##0;[Red]\-[$€-2]\ #,##0"/>
    <numFmt numFmtId="165" formatCode="_-[$$-409]* #,##0.00_ ;_-[$$-409]* \-#,##0.00\ ;_-[$$-409]* &quot;-&quot;??_ ;_-@_ "/>
    <numFmt numFmtId="166" formatCode="#,##0.000"/>
    <numFmt numFmtId="167" formatCode="#,##0.00_ ;\-#,##0.00\ "/>
    <numFmt numFmtId="168" formatCode="#,##0.0000"/>
    <numFmt numFmtId="169" formatCode="_-[$£-809]* #,##0.00_-;\-[$£-809]* #,##0.00_-;_-[$£-809]* &quot;-&quot;??_-;_-@_-"/>
    <numFmt numFmtId="170" formatCode="[$$-409]#,##0"/>
    <numFmt numFmtId="171" formatCode="_ * #,##0.00_ ;_ * \-#,##0.00_ ;_ * &quot;-&quot;??_ ;_ @_ "/>
    <numFmt numFmtId="172" formatCode="[$$-409]#,##0.00"/>
    <numFmt numFmtId="173" formatCode="[$-809]dd\ mmmm\ yyyy;@"/>
    <numFmt numFmtId="174" formatCode="_-[$$-409]* #,##0_ ;_-[$$-409]* \-#,##0\ ;_-[$$-409]* &quot;-&quot;_ ;_-@_ "/>
  </numFmts>
  <fonts count="4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 tint="-0.499984740745262"/>
      <name val="Arial"/>
      <family val="2"/>
    </font>
    <font>
      <sz val="10"/>
      <color rgb="FFFF0000"/>
      <name val="Times New Roman"/>
      <family val="1"/>
    </font>
    <font>
      <b/>
      <sz val="16"/>
      <color rgb="FF23408F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23408F"/>
      <name val="Calibri"/>
      <family val="2"/>
    </font>
    <font>
      <b/>
      <sz val="9"/>
      <color theme="1"/>
      <name val="Calibri"/>
      <family val="2"/>
      <scheme val="minor"/>
    </font>
    <font>
      <b/>
      <i/>
      <u/>
      <sz val="10"/>
      <name val="Trebuchet MS"/>
      <family val="2"/>
    </font>
    <font>
      <sz val="10"/>
      <name val="Trebuchet MS"/>
      <family val="2"/>
    </font>
    <font>
      <b/>
      <u/>
      <sz val="14"/>
      <name val="Trebuchet MS"/>
      <family val="2"/>
    </font>
    <font>
      <b/>
      <u/>
      <sz val="12"/>
      <name val="Trebuchet MS"/>
      <family val="2"/>
    </font>
    <font>
      <b/>
      <sz val="12"/>
      <name val="Trebuchet MS"/>
      <family val="2"/>
    </font>
    <font>
      <b/>
      <sz val="11"/>
      <name val="Trebuchet MS"/>
      <family val="2"/>
    </font>
    <font>
      <b/>
      <sz val="10"/>
      <name val="Trebuchet MS"/>
      <family val="2"/>
    </font>
    <font>
      <b/>
      <sz val="10"/>
      <name val="Arial"/>
      <family val="2"/>
    </font>
    <font>
      <sz val="11"/>
      <name val="Trebuchet MS"/>
      <family val="2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color rgb="FF23408F"/>
      <name val="Calibri"/>
      <family val="2"/>
      <scheme val="minor"/>
    </font>
    <font>
      <b/>
      <i/>
      <sz val="9"/>
      <color theme="1"/>
      <name val="Calibri"/>
      <family val="2"/>
    </font>
    <font>
      <b/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23408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5" applyNumberFormat="0" applyAlignment="0" applyProtection="0"/>
    <xf numFmtId="9" fontId="6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</cellStyleXfs>
  <cellXfs count="697">
    <xf numFmtId="0" fontId="0" fillId="0" borderId="0" xfId="0"/>
    <xf numFmtId="0" fontId="0" fillId="0" borderId="0" xfId="0" applyBorder="1"/>
    <xf numFmtId="14" fontId="0" fillId="0" borderId="0" xfId="0" applyNumberFormat="1" applyBorder="1"/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" fontId="0" fillId="0" borderId="0" xfId="0" applyNumberFormat="1" applyBorder="1"/>
    <xf numFmtId="0" fontId="0" fillId="0" borderId="0" xfId="0" applyBorder="1" applyAlignment="1">
      <alignment horizontal="center"/>
    </xf>
    <xf numFmtId="6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4" fontId="3" fillId="4" borderId="0" xfId="0" applyNumberFormat="1" applyFont="1" applyFill="1" applyBorder="1"/>
    <xf numFmtId="0" fontId="0" fillId="0" borderId="0" xfId="0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0" xfId="2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5" fontId="0" fillId="6" borderId="0" xfId="0" applyNumberFormat="1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9" fontId="0" fillId="6" borderId="0" xfId="3" applyFont="1" applyFill="1" applyBorder="1" applyAlignment="1">
      <alignment horizontal="center"/>
    </xf>
    <xf numFmtId="165" fontId="0" fillId="6" borderId="0" xfId="0" applyNumberForma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9" fontId="0" fillId="0" borderId="0" xfId="3" applyFont="1" applyBorder="1" applyAlignment="1">
      <alignment horizontal="center"/>
    </xf>
    <xf numFmtId="165" fontId="0" fillId="7" borderId="0" xfId="0" applyNumberFormat="1" applyFill="1" applyBorder="1" applyAlignment="1">
      <alignment horizontal="center"/>
    </xf>
    <xf numFmtId="9" fontId="0" fillId="7" borderId="0" xfId="3" applyFont="1" applyFill="1" applyBorder="1" applyAlignment="1">
      <alignment horizontal="center"/>
    </xf>
    <xf numFmtId="165" fontId="0" fillId="7" borderId="0" xfId="0" applyNumberFormat="1" applyFont="1" applyFill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7" borderId="0" xfId="3" applyNumberFormat="1" applyFont="1" applyFill="1" applyBorder="1" applyAlignment="1">
      <alignment horizontal="center"/>
    </xf>
    <xf numFmtId="165" fontId="0" fillId="6" borderId="0" xfId="0" applyNumberFormat="1" applyFont="1" applyFill="1" applyBorder="1" applyAlignment="1">
      <alignment horizontal="left"/>
    </xf>
    <xf numFmtId="0" fontId="0" fillId="6" borderId="0" xfId="0" applyFont="1" applyFill="1" applyBorder="1" applyAlignment="1">
      <alignment horizontal="left"/>
    </xf>
    <xf numFmtId="165" fontId="0" fillId="6" borderId="0" xfId="0" applyNumberFormat="1" applyFill="1" applyBorder="1" applyAlignment="1">
      <alignment horizontal="left"/>
    </xf>
    <xf numFmtId="0" fontId="4" fillId="5" borderId="6" xfId="1" applyFont="1" applyFill="1" applyBorder="1" applyAlignment="1">
      <alignment horizontal="center"/>
    </xf>
    <xf numFmtId="0" fontId="4" fillId="5" borderId="7" xfId="1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10" xfId="2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5" fontId="0" fillId="6" borderId="10" xfId="0" applyNumberFormat="1" applyFont="1" applyFill="1" applyBorder="1" applyAlignment="1">
      <alignment horizontal="center"/>
    </xf>
    <xf numFmtId="165" fontId="0" fillId="6" borderId="10" xfId="0" applyNumberFormat="1" applyFill="1" applyBorder="1" applyAlignment="1">
      <alignment horizontal="center"/>
    </xf>
    <xf numFmtId="165" fontId="0" fillId="0" borderId="10" xfId="0" applyNumberFormat="1" applyFont="1" applyBorder="1" applyAlignment="1">
      <alignment horizontal="center"/>
    </xf>
    <xf numFmtId="165" fontId="0" fillId="7" borderId="10" xfId="0" applyNumberFormat="1" applyFill="1" applyBorder="1" applyAlignment="1">
      <alignment horizontal="center"/>
    </xf>
    <xf numFmtId="165" fontId="0" fillId="7" borderId="10" xfId="0" applyNumberFormat="1" applyFont="1" applyFill="1" applyBorder="1" applyAlignment="1">
      <alignment horizontal="center"/>
    </xf>
    <xf numFmtId="0" fontId="0" fillId="0" borderId="9" xfId="0" applyBorder="1"/>
    <xf numFmtId="165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6" borderId="10" xfId="0" applyNumberFormat="1" applyFont="1" applyFill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14" fontId="0" fillId="0" borderId="12" xfId="0" applyNumberFormat="1" applyBorder="1"/>
    <xf numFmtId="165" fontId="5" fillId="0" borderId="12" xfId="0" applyNumberFormat="1" applyFont="1" applyBorder="1" applyAlignment="1">
      <alignment horizontal="center"/>
    </xf>
    <xf numFmtId="0" fontId="0" fillId="0" borderId="13" xfId="0" applyBorder="1"/>
    <xf numFmtId="4" fontId="10" fillId="0" borderId="0" xfId="4" applyNumberFormat="1" applyFont="1"/>
    <xf numFmtId="10" fontId="10" fillId="0" borderId="0" xfId="4" applyNumberFormat="1" applyFont="1"/>
    <xf numFmtId="4" fontId="10" fillId="0" borderId="0" xfId="4" quotePrefix="1" applyNumberFormat="1" applyFont="1"/>
    <xf numFmtId="0" fontId="9" fillId="0" borderId="0" xfId="4"/>
    <xf numFmtId="9" fontId="10" fillId="0" borderId="0" xfId="4" applyNumberFormat="1" applyFont="1"/>
    <xf numFmtId="43" fontId="10" fillId="0" borderId="0" xfId="4" applyNumberFormat="1" applyFont="1"/>
    <xf numFmtId="4" fontId="11" fillId="8" borderId="15" xfId="4" applyNumberFormat="1" applyFont="1" applyFill="1" applyBorder="1" applyAlignment="1">
      <alignment horizontal="center"/>
    </xf>
    <xf numFmtId="4" fontId="11" fillId="8" borderId="16" xfId="4" applyNumberFormat="1" applyFont="1" applyFill="1" applyBorder="1" applyAlignment="1">
      <alignment horizontal="center"/>
    </xf>
    <xf numFmtId="4" fontId="10" fillId="0" borderId="20" xfId="4" applyNumberFormat="1" applyFont="1" applyFill="1" applyBorder="1" applyAlignment="1">
      <alignment horizontal="center" vertical="center" wrapText="1"/>
    </xf>
    <xf numFmtId="4" fontId="10" fillId="0" borderId="21" xfId="4" applyNumberFormat="1" applyFont="1" applyFill="1" applyBorder="1" applyAlignment="1">
      <alignment horizontal="center" vertical="center" wrapText="1"/>
    </xf>
    <xf numFmtId="4" fontId="10" fillId="0" borderId="25" xfId="4" applyNumberFormat="1" applyFont="1" applyFill="1" applyBorder="1" applyAlignment="1">
      <alignment horizontal="center" vertical="center" wrapText="1"/>
    </xf>
    <xf numFmtId="4" fontId="10" fillId="0" borderId="2" xfId="4" applyNumberFormat="1" applyFont="1" applyFill="1" applyBorder="1" applyAlignment="1">
      <alignment horizontal="center" vertical="center" wrapText="1"/>
    </xf>
    <xf numFmtId="4" fontId="10" fillId="9" borderId="26" xfId="4" applyNumberFormat="1" applyFont="1" applyFill="1" applyBorder="1" applyAlignment="1">
      <alignment horizontal="center"/>
    </xf>
    <xf numFmtId="4" fontId="10" fillId="9" borderId="27" xfId="4" applyNumberFormat="1" applyFont="1" applyFill="1" applyBorder="1" applyAlignment="1">
      <alignment horizontal="center"/>
    </xf>
    <xf numFmtId="4" fontId="10" fillId="9" borderId="28" xfId="5" applyNumberFormat="1" applyFont="1" applyFill="1" applyBorder="1" applyAlignment="1"/>
    <xf numFmtId="4" fontId="10" fillId="10" borderId="28" xfId="5" applyNumberFormat="1" applyFont="1" applyFill="1" applyBorder="1" applyAlignment="1"/>
    <xf numFmtId="4" fontId="10" fillId="8" borderId="29" xfId="5" applyNumberFormat="1" applyFont="1" applyFill="1" applyBorder="1" applyAlignment="1"/>
    <xf numFmtId="4" fontId="10" fillId="0" borderId="25" xfId="5" applyNumberFormat="1" applyFont="1" applyFill="1" applyBorder="1" applyAlignment="1"/>
    <xf numFmtId="4" fontId="10" fillId="8" borderId="30" xfId="5" applyNumberFormat="1" applyFont="1" applyFill="1" applyBorder="1" applyAlignment="1"/>
    <xf numFmtId="4" fontId="10" fillId="0" borderId="2" xfId="5" applyNumberFormat="1" applyFont="1" applyFill="1" applyBorder="1" applyAlignment="1"/>
    <xf numFmtId="4" fontId="10" fillId="9" borderId="22" xfId="4" applyNumberFormat="1" applyFont="1" applyFill="1" applyBorder="1" applyAlignment="1">
      <alignment horizontal="center"/>
    </xf>
    <xf numFmtId="4" fontId="10" fillId="9" borderId="31" xfId="4" applyNumberFormat="1" applyFont="1" applyFill="1" applyBorder="1" applyAlignment="1">
      <alignment horizontal="center"/>
    </xf>
    <xf numFmtId="4" fontId="10" fillId="9" borderId="23" xfId="5" applyNumberFormat="1" applyFont="1" applyFill="1" applyBorder="1" applyAlignment="1"/>
    <xf numFmtId="4" fontId="10" fillId="10" borderId="23" xfId="5" applyNumberFormat="1" applyFont="1" applyFill="1" applyBorder="1" applyAlignment="1"/>
    <xf numFmtId="4" fontId="10" fillId="8" borderId="32" xfId="5" applyNumberFormat="1" applyFont="1" applyFill="1" applyBorder="1" applyAlignment="1"/>
    <xf numFmtId="4" fontId="10" fillId="0" borderId="33" xfId="5" applyNumberFormat="1" applyFont="1" applyFill="1" applyBorder="1" applyAlignment="1"/>
    <xf numFmtId="4" fontId="10" fillId="8" borderId="24" xfId="5" applyNumberFormat="1" applyFont="1" applyFill="1" applyBorder="1" applyAlignment="1"/>
    <xf numFmtId="4" fontId="10" fillId="0" borderId="4" xfId="5" applyNumberFormat="1" applyFont="1" applyFill="1" applyBorder="1" applyAlignment="1"/>
    <xf numFmtId="0" fontId="9" fillId="0" borderId="0" xfId="4" applyFont="1"/>
    <xf numFmtId="4" fontId="10" fillId="0" borderId="0" xfId="5" applyNumberFormat="1" applyFont="1" applyFill="1" applyBorder="1" applyAlignment="1"/>
    <xf numFmtId="4" fontId="10" fillId="9" borderId="0" xfId="4" applyNumberFormat="1" applyFont="1" applyFill="1" applyBorder="1" applyAlignment="1">
      <alignment horizontal="center"/>
    </xf>
    <xf numFmtId="0" fontId="9" fillId="0" borderId="0" xfId="4" applyBorder="1"/>
    <xf numFmtId="166" fontId="10" fillId="0" borderId="0" xfId="4" applyNumberFormat="1" applyFont="1"/>
    <xf numFmtId="4" fontId="11" fillId="0" borderId="0" xfId="4" applyNumberFormat="1" applyFont="1"/>
    <xf numFmtId="0" fontId="10" fillId="0" borderId="0" xfId="4" applyFont="1" applyFill="1"/>
    <xf numFmtId="0" fontId="10" fillId="0" borderId="0" xfId="4" applyFont="1"/>
    <xf numFmtId="0" fontId="12" fillId="0" borderId="0" xfId="4" applyFont="1"/>
    <xf numFmtId="43" fontId="12" fillId="0" borderId="0" xfId="4" applyNumberFormat="1" applyFont="1"/>
    <xf numFmtId="0" fontId="11" fillId="0" borderId="0" xfId="4" applyFont="1"/>
    <xf numFmtId="0" fontId="10" fillId="0" borderId="0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center" vertical="center" wrapText="1"/>
    </xf>
    <xf numFmtId="43" fontId="10" fillId="0" borderId="20" xfId="4" applyNumberFormat="1" applyFont="1" applyFill="1" applyBorder="1" applyAlignment="1">
      <alignment horizontal="center" vertical="center" wrapText="1"/>
    </xf>
    <xf numFmtId="43" fontId="10" fillId="0" borderId="25" xfId="4" applyNumberFormat="1" applyFont="1" applyFill="1" applyBorder="1" applyAlignment="1">
      <alignment horizontal="center" vertical="center" wrapText="1"/>
    </xf>
    <xf numFmtId="4" fontId="10" fillId="9" borderId="34" xfId="5" applyNumberFormat="1" applyFont="1" applyFill="1" applyBorder="1" applyAlignment="1"/>
    <xf numFmtId="4" fontId="10" fillId="9" borderId="27" xfId="5" applyNumberFormat="1" applyFont="1" applyFill="1" applyBorder="1" applyAlignment="1"/>
    <xf numFmtId="41" fontId="10" fillId="0" borderId="0" xfId="5" applyNumberFormat="1" applyFont="1" applyFill="1" applyBorder="1" applyAlignment="1"/>
    <xf numFmtId="49" fontId="10" fillId="9" borderId="17" xfId="4" applyNumberFormat="1" applyFont="1" applyFill="1" applyBorder="1" applyAlignment="1">
      <alignment horizontal="center"/>
    </xf>
    <xf numFmtId="43" fontId="10" fillId="0" borderId="25" xfId="5" applyFont="1" applyFill="1" applyBorder="1" applyAlignment="1"/>
    <xf numFmtId="43" fontId="10" fillId="10" borderId="18" xfId="5" applyFont="1" applyFill="1" applyBorder="1" applyAlignment="1"/>
    <xf numFmtId="43" fontId="10" fillId="8" borderId="35" xfId="5" applyFont="1" applyFill="1" applyBorder="1" applyAlignment="1"/>
    <xf numFmtId="49" fontId="10" fillId="11" borderId="26" xfId="4" applyNumberFormat="1" applyFont="1" applyFill="1" applyBorder="1" applyAlignment="1">
      <alignment horizontal="center"/>
    </xf>
    <xf numFmtId="4" fontId="10" fillId="11" borderId="28" xfId="5" applyNumberFormat="1" applyFont="1" applyFill="1" applyBorder="1" applyAlignment="1"/>
    <xf numFmtId="43" fontId="10" fillId="11" borderId="28" xfId="5" applyFont="1" applyFill="1" applyBorder="1" applyAlignment="1"/>
    <xf numFmtId="167" fontId="10" fillId="11" borderId="28" xfId="5" applyNumberFormat="1" applyFont="1" applyFill="1" applyBorder="1" applyAlignment="1"/>
    <xf numFmtId="43" fontId="10" fillId="10" borderId="28" xfId="5" applyFont="1" applyFill="1" applyBorder="1" applyAlignment="1"/>
    <xf numFmtId="43" fontId="10" fillId="8" borderId="29" xfId="5" applyFont="1" applyFill="1" applyBorder="1" applyAlignment="1"/>
    <xf numFmtId="43" fontId="10" fillId="11" borderId="34" xfId="5" applyFont="1" applyFill="1" applyBorder="1" applyAlignment="1"/>
    <xf numFmtId="43" fontId="10" fillId="11" borderId="27" xfId="5" applyFont="1" applyFill="1" applyBorder="1" applyAlignment="1"/>
    <xf numFmtId="43" fontId="10" fillId="8" borderId="30" xfId="5" applyFont="1" applyFill="1" applyBorder="1" applyAlignment="1"/>
    <xf numFmtId="43" fontId="10" fillId="8" borderId="36" xfId="5" applyFont="1" applyFill="1" applyBorder="1" applyAlignment="1"/>
    <xf numFmtId="49" fontId="10" fillId="12" borderId="26" xfId="4" applyNumberFormat="1" applyFont="1" applyFill="1" applyBorder="1" applyAlignment="1">
      <alignment horizontal="center"/>
    </xf>
    <xf numFmtId="4" fontId="10" fillId="12" borderId="28" xfId="5" applyNumberFormat="1" applyFont="1" applyFill="1" applyBorder="1" applyAlignment="1"/>
    <xf numFmtId="43" fontId="10" fillId="12" borderId="28" xfId="5" applyFont="1" applyFill="1" applyBorder="1" applyAlignment="1"/>
    <xf numFmtId="167" fontId="10" fillId="12" borderId="28" xfId="5" applyNumberFormat="1" applyFont="1" applyFill="1" applyBorder="1" applyAlignment="1"/>
    <xf numFmtId="43" fontId="10" fillId="12" borderId="34" xfId="5" applyFont="1" applyFill="1" applyBorder="1" applyAlignment="1"/>
    <xf numFmtId="43" fontId="10" fillId="12" borderId="27" xfId="5" applyFont="1" applyFill="1" applyBorder="1" applyAlignment="1"/>
    <xf numFmtId="49" fontId="10" fillId="13" borderId="26" xfId="4" applyNumberFormat="1" applyFont="1" applyFill="1" applyBorder="1" applyAlignment="1">
      <alignment horizontal="center"/>
    </xf>
    <xf numFmtId="4" fontId="10" fillId="13" borderId="28" xfId="5" applyNumberFormat="1" applyFont="1" applyFill="1" applyBorder="1" applyAlignment="1"/>
    <xf numFmtId="43" fontId="10" fillId="13" borderId="28" xfId="5" applyFont="1" applyFill="1" applyBorder="1" applyAlignment="1"/>
    <xf numFmtId="167" fontId="10" fillId="13" borderId="28" xfId="5" applyNumberFormat="1" applyFont="1" applyFill="1" applyBorder="1" applyAlignment="1"/>
    <xf numFmtId="43" fontId="10" fillId="13" borderId="34" xfId="5" applyFont="1" applyFill="1" applyBorder="1" applyAlignment="1"/>
    <xf numFmtId="43" fontId="10" fillId="13" borderId="27" xfId="5" applyFont="1" applyFill="1" applyBorder="1" applyAlignment="1"/>
    <xf numFmtId="49" fontId="10" fillId="9" borderId="26" xfId="4" applyNumberFormat="1" applyFont="1" applyFill="1" applyBorder="1" applyAlignment="1">
      <alignment horizontal="center"/>
    </xf>
    <xf numFmtId="43" fontId="10" fillId="9" borderId="28" xfId="5" applyFont="1" applyFill="1" applyBorder="1" applyAlignment="1"/>
    <xf numFmtId="4" fontId="10" fillId="11" borderId="26" xfId="4" applyNumberFormat="1" applyFont="1" applyFill="1" applyBorder="1" applyAlignment="1">
      <alignment horizontal="center"/>
    </xf>
    <xf numFmtId="4" fontId="10" fillId="12" borderId="26" xfId="4" applyNumberFormat="1" applyFont="1" applyFill="1" applyBorder="1" applyAlignment="1">
      <alignment horizontal="center"/>
    </xf>
    <xf numFmtId="4" fontId="10" fillId="13" borderId="26" xfId="4" applyNumberFormat="1" applyFont="1" applyFill="1" applyBorder="1" applyAlignment="1">
      <alignment horizontal="center"/>
    </xf>
    <xf numFmtId="4" fontId="10" fillId="9" borderId="37" xfId="5" applyNumberFormat="1" applyFont="1" applyFill="1" applyBorder="1" applyAlignment="1"/>
    <xf numFmtId="4" fontId="10" fillId="9" borderId="31" xfId="5" applyNumberFormat="1" applyFont="1" applyFill="1" applyBorder="1" applyAlignment="1"/>
    <xf numFmtId="43" fontId="10" fillId="0" borderId="33" xfId="5" applyFont="1" applyFill="1" applyBorder="1" applyAlignment="1"/>
    <xf numFmtId="43" fontId="10" fillId="10" borderId="23" xfId="5" applyFont="1" applyFill="1" applyBorder="1" applyAlignment="1"/>
    <xf numFmtId="43" fontId="10" fillId="8" borderId="38" xfId="5" applyFont="1" applyFill="1" applyBorder="1" applyAlignment="1"/>
    <xf numFmtId="4" fontId="10" fillId="11" borderId="22" xfId="4" applyNumberFormat="1" applyFont="1" applyFill="1" applyBorder="1" applyAlignment="1">
      <alignment horizontal="center"/>
    </xf>
    <xf numFmtId="4" fontId="10" fillId="11" borderId="23" xfId="5" applyNumberFormat="1" applyFont="1" applyFill="1" applyBorder="1" applyAlignment="1"/>
    <xf numFmtId="43" fontId="10" fillId="11" borderId="23" xfId="5" applyFont="1" applyFill="1" applyBorder="1" applyAlignment="1"/>
    <xf numFmtId="167" fontId="10" fillId="11" borderId="23" xfId="5" applyNumberFormat="1" applyFont="1" applyFill="1" applyBorder="1" applyAlignment="1"/>
    <xf numFmtId="43" fontId="10" fillId="8" borderId="32" xfId="5" applyFont="1" applyFill="1" applyBorder="1" applyAlignment="1"/>
    <xf numFmtId="43" fontId="10" fillId="11" borderId="37" xfId="5" applyFont="1" applyFill="1" applyBorder="1" applyAlignment="1"/>
    <xf numFmtId="43" fontId="10" fillId="11" borderId="31" xfId="5" applyFont="1" applyFill="1" applyBorder="1" applyAlignment="1"/>
    <xf numFmtId="43" fontId="10" fillId="8" borderId="24" xfId="5" applyFont="1" applyFill="1" applyBorder="1" applyAlignment="1"/>
    <xf numFmtId="4" fontId="10" fillId="12" borderId="22" xfId="4" applyNumberFormat="1" applyFont="1" applyFill="1" applyBorder="1" applyAlignment="1">
      <alignment horizontal="center"/>
    </xf>
    <xf numFmtId="4" fontId="10" fillId="12" borderId="23" xfId="5" applyNumberFormat="1" applyFont="1" applyFill="1" applyBorder="1" applyAlignment="1"/>
    <xf numFmtId="43" fontId="10" fillId="12" borderId="23" xfId="5" applyFont="1" applyFill="1" applyBorder="1" applyAlignment="1"/>
    <xf numFmtId="167" fontId="10" fillId="12" borderId="23" xfId="5" applyNumberFormat="1" applyFont="1" applyFill="1" applyBorder="1" applyAlignment="1"/>
    <xf numFmtId="43" fontId="10" fillId="12" borderId="37" xfId="5" applyFont="1" applyFill="1" applyBorder="1" applyAlignment="1"/>
    <xf numFmtId="43" fontId="10" fillId="12" borderId="31" xfId="5" applyFont="1" applyFill="1" applyBorder="1" applyAlignment="1"/>
    <xf numFmtId="4" fontId="10" fillId="13" borderId="22" xfId="4" applyNumberFormat="1" applyFont="1" applyFill="1" applyBorder="1" applyAlignment="1">
      <alignment horizontal="center"/>
    </xf>
    <xf numFmtId="4" fontId="10" fillId="13" borderId="23" xfId="5" applyNumberFormat="1" applyFont="1" applyFill="1" applyBorder="1" applyAlignment="1"/>
    <xf numFmtId="43" fontId="10" fillId="13" borderId="23" xfId="5" applyFont="1" applyFill="1" applyBorder="1" applyAlignment="1"/>
    <xf numFmtId="167" fontId="10" fillId="13" borderId="23" xfId="5" applyNumberFormat="1" applyFont="1" applyFill="1" applyBorder="1" applyAlignment="1"/>
    <xf numFmtId="43" fontId="10" fillId="13" borderId="37" xfId="5" applyFont="1" applyFill="1" applyBorder="1" applyAlignment="1"/>
    <xf numFmtId="43" fontId="10" fillId="13" borderId="31" xfId="5" applyFont="1" applyFill="1" applyBorder="1" applyAlignment="1"/>
    <xf numFmtId="0" fontId="10" fillId="0" borderId="2" xfId="4" applyFont="1" applyFill="1" applyBorder="1" applyAlignment="1">
      <alignment horizontal="center"/>
    </xf>
    <xf numFmtId="0" fontId="10" fillId="0" borderId="0" xfId="4" applyFont="1" applyBorder="1"/>
    <xf numFmtId="0" fontId="11" fillId="0" borderId="0" xfId="4" applyFont="1" applyFill="1" applyBorder="1" applyAlignment="1">
      <alignment horizontal="center"/>
    </xf>
    <xf numFmtId="43" fontId="10" fillId="0" borderId="0" xfId="4" applyNumberFormat="1" applyFont="1" applyFill="1" applyBorder="1" applyAlignment="1">
      <alignment horizontal="center" vertical="center" wrapText="1"/>
    </xf>
    <xf numFmtId="49" fontId="10" fillId="0" borderId="0" xfId="4" applyNumberFormat="1" applyFont="1" applyFill="1" applyBorder="1" applyAlignment="1">
      <alignment horizontal="center"/>
    </xf>
    <xf numFmtId="43" fontId="10" fillId="0" borderId="0" xfId="5" applyFont="1" applyFill="1" applyBorder="1" applyAlignment="1"/>
    <xf numFmtId="167" fontId="10" fillId="0" borderId="0" xfId="5" applyNumberFormat="1" applyFont="1" applyFill="1" applyBorder="1" applyAlignment="1"/>
    <xf numFmtId="49" fontId="10" fillId="14" borderId="26" xfId="4" applyNumberFormat="1" applyFont="1" applyFill="1" applyBorder="1" applyAlignment="1">
      <alignment horizontal="center"/>
    </xf>
    <xf numFmtId="4" fontId="10" fillId="14" borderId="28" xfId="5" applyNumberFormat="1" applyFont="1" applyFill="1" applyBorder="1" applyAlignment="1"/>
    <xf numFmtId="43" fontId="10" fillId="14" borderId="28" xfId="5" applyFont="1" applyFill="1" applyBorder="1" applyAlignment="1"/>
    <xf numFmtId="167" fontId="10" fillId="14" borderId="28" xfId="5" applyNumberFormat="1" applyFont="1" applyFill="1" applyBorder="1" applyAlignment="1"/>
    <xf numFmtId="43" fontId="10" fillId="14" borderId="34" xfId="5" applyFont="1" applyFill="1" applyBorder="1" applyAlignment="1"/>
    <xf numFmtId="43" fontId="10" fillId="14" borderId="27" xfId="5" applyFont="1" applyFill="1" applyBorder="1" applyAlignment="1"/>
    <xf numFmtId="0" fontId="10" fillId="0" borderId="0" xfId="4" applyFont="1" applyFill="1" applyBorder="1"/>
    <xf numFmtId="4" fontId="10" fillId="0" borderId="0" xfId="4" applyNumberFormat="1" applyFont="1" applyFill="1" applyBorder="1" applyAlignment="1">
      <alignment horizontal="center"/>
    </xf>
    <xf numFmtId="49" fontId="10" fillId="14" borderId="22" xfId="4" applyNumberFormat="1" applyFont="1" applyFill="1" applyBorder="1" applyAlignment="1">
      <alignment horizontal="center"/>
    </xf>
    <xf numFmtId="4" fontId="10" fillId="14" borderId="23" xfId="5" applyNumberFormat="1" applyFont="1" applyFill="1" applyBorder="1" applyAlignment="1"/>
    <xf numFmtId="43" fontId="10" fillId="14" borderId="23" xfId="5" applyFont="1" applyFill="1" applyBorder="1" applyAlignment="1"/>
    <xf numFmtId="167" fontId="10" fillId="14" borderId="23" xfId="5" applyNumberFormat="1" applyFont="1" applyFill="1" applyBorder="1" applyAlignment="1"/>
    <xf numFmtId="43" fontId="10" fillId="14" borderId="37" xfId="5" applyFont="1" applyFill="1" applyBorder="1" applyAlignment="1"/>
    <xf numFmtId="43" fontId="10" fillId="14" borderId="31" xfId="5" applyFont="1" applyFill="1" applyBorder="1" applyAlignment="1"/>
    <xf numFmtId="0" fontId="10" fillId="0" borderId="0" xfId="4" applyFont="1" applyBorder="1" applyAlignment="1">
      <alignment horizontal="center"/>
    </xf>
    <xf numFmtId="0" fontId="10" fillId="11" borderId="26" xfId="4" applyFont="1" applyFill="1" applyBorder="1" applyAlignment="1">
      <alignment horizontal="center"/>
    </xf>
    <xf numFmtId="0" fontId="10" fillId="12" borderId="26" xfId="4" applyFont="1" applyFill="1" applyBorder="1" applyAlignment="1">
      <alignment horizontal="center"/>
    </xf>
    <xf numFmtId="168" fontId="10" fillId="0" borderId="0" xfId="4" applyNumberFormat="1" applyFont="1"/>
    <xf numFmtId="168" fontId="11" fillId="0" borderId="0" xfId="4" applyNumberFormat="1" applyFont="1"/>
    <xf numFmtId="168" fontId="10" fillId="0" borderId="0" xfId="4" applyNumberFormat="1" applyFont="1" applyFill="1"/>
    <xf numFmtId="165" fontId="8" fillId="6" borderId="0" xfId="0" applyNumberFormat="1" applyFont="1" applyFill="1" applyBorder="1" applyAlignment="1">
      <alignment horizontal="center"/>
    </xf>
    <xf numFmtId="165" fontId="8" fillId="7" borderId="0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4" fontId="7" fillId="6" borderId="0" xfId="0" applyNumberFormat="1" applyFont="1" applyFill="1" applyBorder="1" applyAlignment="1">
      <alignment horizontal="center"/>
    </xf>
    <xf numFmtId="165" fontId="7" fillId="6" borderId="0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14" fontId="7" fillId="7" borderId="0" xfId="0" applyNumberFormat="1" applyFont="1" applyFill="1" applyBorder="1" applyAlignment="1">
      <alignment horizontal="center"/>
    </xf>
    <xf numFmtId="165" fontId="7" fillId="7" borderId="0" xfId="0" applyNumberFormat="1" applyFont="1" applyFill="1" applyBorder="1" applyAlignment="1">
      <alignment horizontal="center"/>
    </xf>
    <xf numFmtId="0" fontId="7" fillId="0" borderId="9" xfId="0" applyFont="1" applyBorder="1"/>
    <xf numFmtId="0" fontId="7" fillId="0" borderId="0" xfId="0" applyFont="1" applyBorder="1"/>
    <xf numFmtId="165" fontId="13" fillId="0" borderId="9" xfId="0" applyNumberFormat="1" applyFont="1" applyBorder="1" applyAlignment="1">
      <alignment horizontal="center"/>
    </xf>
    <xf numFmtId="165" fontId="13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65" fontId="0" fillId="0" borderId="0" xfId="0" applyNumberFormat="1" applyFont="1" applyFill="1" applyBorder="1" applyAlignment="1">
      <alignment horizontal="left"/>
    </xf>
    <xf numFmtId="165" fontId="0" fillId="0" borderId="0" xfId="0" applyNumberFormat="1" applyFont="1" applyFill="1" applyBorder="1" applyAlignment="1">
      <alignment horizontal="center"/>
    </xf>
    <xf numFmtId="165" fontId="0" fillId="0" borderId="10" xfId="0" applyNumberFormat="1" applyFont="1" applyFill="1" applyBorder="1" applyAlignment="1">
      <alignment horizontal="center"/>
    </xf>
    <xf numFmtId="3" fontId="0" fillId="6" borderId="0" xfId="0" applyNumberFormat="1" applyFill="1" applyBorder="1"/>
    <xf numFmtId="0" fontId="0" fillId="6" borderId="0" xfId="0" applyFill="1" applyBorder="1"/>
    <xf numFmtId="0" fontId="0" fillId="6" borderId="10" xfId="0" applyFill="1" applyBorder="1"/>
    <xf numFmtId="0" fontId="0" fillId="6" borderId="0" xfId="0" applyFill="1" applyBorder="1" applyAlignment="1">
      <alignment horizontal="left"/>
    </xf>
    <xf numFmtId="14" fontId="3" fillId="0" borderId="0" xfId="0" applyNumberFormat="1" applyFont="1" applyFill="1" applyBorder="1"/>
    <xf numFmtId="0" fontId="14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14" fontId="15" fillId="0" borderId="0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1" fontId="0" fillId="0" borderId="0" xfId="0" applyNumberFormat="1" applyFont="1" applyBorder="1"/>
    <xf numFmtId="14" fontId="0" fillId="0" borderId="0" xfId="0" applyNumberFormat="1" applyFont="1" applyBorder="1"/>
    <xf numFmtId="0" fontId="17" fillId="0" borderId="0" xfId="0" applyFont="1" applyBorder="1" applyAlignment="1">
      <alignment horizontal="center"/>
    </xf>
    <xf numFmtId="0" fontId="16" fillId="15" borderId="40" xfId="1" applyFont="1" applyFill="1" applyBorder="1" applyAlignment="1">
      <alignment horizontal="center" vertical="center"/>
    </xf>
    <xf numFmtId="0" fontId="16" fillId="15" borderId="41" xfId="1" applyFont="1" applyFill="1" applyBorder="1" applyAlignment="1">
      <alignment horizontal="center" vertical="center"/>
    </xf>
    <xf numFmtId="0" fontId="16" fillId="15" borderId="42" xfId="1" applyFont="1" applyFill="1" applyBorder="1" applyAlignment="1">
      <alignment horizontal="center" vertical="center"/>
    </xf>
    <xf numFmtId="0" fontId="16" fillId="15" borderId="41" xfId="1" applyFont="1" applyFill="1" applyBorder="1" applyAlignment="1">
      <alignment horizontal="center" vertical="center" wrapText="1"/>
    </xf>
    <xf numFmtId="0" fontId="16" fillId="15" borderId="40" xfId="1" applyFont="1" applyFill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/>
    </xf>
    <xf numFmtId="165" fontId="17" fillId="0" borderId="0" xfId="0" applyNumberFormat="1" applyFont="1" applyBorder="1" applyAlignment="1">
      <alignment horizontal="center"/>
    </xf>
    <xf numFmtId="169" fontId="17" fillId="4" borderId="12" xfId="0" applyNumberFormat="1" applyFont="1" applyFill="1" applyBorder="1" applyAlignment="1">
      <alignment horizontal="left"/>
    </xf>
    <xf numFmtId="169" fontId="17" fillId="4" borderId="12" xfId="0" applyNumberFormat="1" applyFont="1" applyFill="1" applyBorder="1" applyAlignment="1">
      <alignment horizontal="center"/>
    </xf>
    <xf numFmtId="169" fontId="17" fillId="4" borderId="13" xfId="0" applyNumberFormat="1" applyFont="1" applyFill="1" applyBorder="1" applyAlignment="1">
      <alignment horizontal="center"/>
    </xf>
    <xf numFmtId="0" fontId="20" fillId="16" borderId="41" xfId="0" applyFont="1" applyFill="1" applyBorder="1" applyAlignment="1">
      <alignment horizontal="center" vertical="center" wrapText="1"/>
    </xf>
    <xf numFmtId="0" fontId="20" fillId="16" borderId="42" xfId="0" applyFont="1" applyFill="1" applyBorder="1" applyAlignment="1">
      <alignment horizontal="center" vertical="center" wrapText="1"/>
    </xf>
    <xf numFmtId="169" fontId="17" fillId="4" borderId="44" xfId="0" applyNumberFormat="1" applyFont="1" applyFill="1" applyBorder="1" applyAlignment="1">
      <alignment horizontal="center"/>
    </xf>
    <xf numFmtId="169" fontId="17" fillId="4" borderId="45" xfId="0" applyNumberFormat="1" applyFont="1" applyFill="1" applyBorder="1" applyAlignment="1">
      <alignment horizontal="center"/>
    </xf>
    <xf numFmtId="169" fontId="17" fillId="4" borderId="47" xfId="0" applyNumberFormat="1" applyFont="1" applyFill="1" applyBorder="1" applyAlignment="1">
      <alignment horizontal="left"/>
    </xf>
    <xf numFmtId="169" fontId="17" fillId="4" borderId="47" xfId="0" applyNumberFormat="1" applyFont="1" applyFill="1" applyBorder="1" applyAlignment="1">
      <alignment horizontal="center"/>
    </xf>
    <xf numFmtId="169" fontId="17" fillId="4" borderId="48" xfId="0" applyNumberFormat="1" applyFont="1" applyFill="1" applyBorder="1" applyAlignment="1">
      <alignment horizontal="center"/>
    </xf>
    <xf numFmtId="14" fontId="17" fillId="0" borderId="0" xfId="0" applyNumberFormat="1" applyFont="1" applyBorder="1"/>
    <xf numFmtId="0" fontId="16" fillId="15" borderId="42" xfId="0" applyFont="1" applyFill="1" applyBorder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left"/>
    </xf>
    <xf numFmtId="165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3" fontId="17" fillId="0" borderId="0" xfId="0" applyNumberFormat="1" applyFont="1" applyFill="1" applyBorder="1"/>
    <xf numFmtId="0" fontId="17" fillId="0" borderId="0" xfId="0" applyFont="1" applyFill="1" applyBorder="1"/>
    <xf numFmtId="165" fontId="21" fillId="4" borderId="7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22" fillId="0" borderId="0" xfId="4" applyFont="1" applyFill="1" applyAlignment="1"/>
    <xf numFmtId="170" fontId="23" fillId="0" borderId="0" xfId="4" applyNumberFormat="1" applyFont="1" applyFill="1" applyAlignment="1"/>
    <xf numFmtId="0" fontId="23" fillId="0" borderId="0" xfId="4" applyFont="1" applyFill="1" applyAlignment="1"/>
    <xf numFmtId="49" fontId="23" fillId="0" borderId="0" xfId="4" applyNumberFormat="1" applyFont="1" applyFill="1" applyBorder="1" applyAlignment="1">
      <alignment horizontal="center"/>
    </xf>
    <xf numFmtId="170" fontId="23" fillId="0" borderId="0" xfId="6" applyNumberFormat="1" applyFont="1" applyFill="1" applyBorder="1" applyAlignment="1">
      <alignment horizontal="center"/>
    </xf>
    <xf numFmtId="1" fontId="23" fillId="0" borderId="51" xfId="4" applyNumberFormat="1" applyFont="1" applyBorder="1" applyAlignment="1">
      <alignment horizontal="center"/>
    </xf>
    <xf numFmtId="1" fontId="23" fillId="0" borderId="20" xfId="4" applyNumberFormat="1" applyFont="1" applyBorder="1" applyAlignment="1">
      <alignment horizontal="center"/>
    </xf>
    <xf numFmtId="0" fontId="23" fillId="0" borderId="51" xfId="4" applyFont="1" applyBorder="1" applyAlignment="1">
      <alignment horizontal="center"/>
    </xf>
    <xf numFmtId="172" fontId="23" fillId="9" borderId="20" xfId="4" applyNumberFormat="1" applyFont="1" applyFill="1" applyBorder="1" applyAlignment="1">
      <alignment horizontal="center" vertical="center" wrapText="1"/>
    </xf>
    <xf numFmtId="172" fontId="23" fillId="11" borderId="21" xfId="4" applyNumberFormat="1" applyFont="1" applyFill="1" applyBorder="1" applyAlignment="1">
      <alignment horizontal="center" vertical="center" wrapText="1"/>
    </xf>
    <xf numFmtId="172" fontId="23" fillId="12" borderId="21" xfId="4" applyNumberFormat="1" applyFont="1" applyFill="1" applyBorder="1" applyAlignment="1">
      <alignment horizontal="center" vertical="center" wrapText="1"/>
    </xf>
    <xf numFmtId="172" fontId="23" fillId="13" borderId="21" xfId="4" applyNumberFormat="1" applyFont="1" applyFill="1" applyBorder="1" applyAlignment="1">
      <alignment horizontal="center" vertical="center" wrapText="1"/>
    </xf>
    <xf numFmtId="172" fontId="23" fillId="14" borderId="20" xfId="6" applyNumberFormat="1" applyFont="1" applyFill="1" applyBorder="1" applyAlignment="1">
      <alignment horizontal="center"/>
    </xf>
    <xf numFmtId="172" fontId="23" fillId="11" borderId="20" xfId="4" applyNumberFormat="1" applyFont="1" applyFill="1" applyBorder="1" applyAlignment="1">
      <alignment horizontal="center" vertical="center" wrapText="1"/>
    </xf>
    <xf numFmtId="1" fontId="23" fillId="0" borderId="1" xfId="4" quotePrefix="1" applyNumberFormat="1" applyFont="1" applyBorder="1" applyAlignment="1">
      <alignment horizontal="center"/>
    </xf>
    <xf numFmtId="1" fontId="23" fillId="0" borderId="25" xfId="4" applyNumberFormat="1" applyFont="1" applyBorder="1" applyAlignment="1">
      <alignment horizontal="center"/>
    </xf>
    <xf numFmtId="172" fontId="23" fillId="0" borderId="1" xfId="4" quotePrefix="1" applyNumberFormat="1" applyFont="1" applyBorder="1" applyAlignment="1">
      <alignment horizontal="center"/>
    </xf>
    <xf numFmtId="172" fontId="23" fillId="9" borderId="25" xfId="4" applyNumberFormat="1" applyFont="1" applyFill="1" applyBorder="1" applyAlignment="1">
      <alignment horizontal="center" vertical="center" wrapText="1"/>
    </xf>
    <xf numFmtId="172" fontId="23" fillId="11" borderId="2" xfId="4" applyNumberFormat="1" applyFont="1" applyFill="1" applyBorder="1" applyAlignment="1">
      <alignment horizontal="center" vertical="center" wrapText="1"/>
    </xf>
    <xf numFmtId="172" fontId="23" fillId="12" borderId="2" xfId="4" applyNumberFormat="1" applyFont="1" applyFill="1" applyBorder="1" applyAlignment="1">
      <alignment horizontal="center" vertical="center" wrapText="1"/>
    </xf>
    <xf numFmtId="172" fontId="23" fillId="13" borderId="2" xfId="4" applyNumberFormat="1" applyFont="1" applyFill="1" applyBorder="1" applyAlignment="1">
      <alignment horizontal="center" vertical="center" wrapText="1"/>
    </xf>
    <xf numFmtId="172" fontId="23" fillId="14" borderId="25" xfId="6" applyNumberFormat="1" applyFont="1" applyFill="1" applyBorder="1" applyAlignment="1">
      <alignment horizontal="center"/>
    </xf>
    <xf numFmtId="172" fontId="23" fillId="11" borderId="25" xfId="4" applyNumberFormat="1" applyFont="1" applyFill="1" applyBorder="1" applyAlignment="1">
      <alignment horizontal="center" vertical="center" wrapText="1"/>
    </xf>
    <xf numFmtId="1" fontId="23" fillId="0" borderId="1" xfId="4" applyNumberFormat="1" applyFont="1" applyBorder="1" applyAlignment="1">
      <alignment horizontal="center"/>
    </xf>
    <xf numFmtId="1" fontId="23" fillId="0" borderId="3" xfId="4" applyNumberFormat="1" applyFont="1" applyBorder="1" applyAlignment="1">
      <alignment horizontal="center"/>
    </xf>
    <xf numFmtId="1" fontId="23" fillId="0" borderId="33" xfId="4" applyNumberFormat="1" applyFont="1" applyBorder="1" applyAlignment="1">
      <alignment horizontal="center"/>
    </xf>
    <xf numFmtId="0" fontId="23" fillId="0" borderId="3" xfId="4" applyFont="1" applyBorder="1" applyAlignment="1">
      <alignment horizontal="center"/>
    </xf>
    <xf numFmtId="172" fontId="23" fillId="9" borderId="33" xfId="4" applyNumberFormat="1" applyFont="1" applyFill="1" applyBorder="1" applyAlignment="1">
      <alignment horizontal="center" vertical="center" wrapText="1"/>
    </xf>
    <xf numFmtId="172" fontId="23" fillId="11" borderId="4" xfId="4" applyNumberFormat="1" applyFont="1" applyFill="1" applyBorder="1" applyAlignment="1">
      <alignment horizontal="center" vertical="center" wrapText="1"/>
    </xf>
    <xf numFmtId="172" fontId="23" fillId="12" borderId="4" xfId="4" applyNumberFormat="1" applyFont="1" applyFill="1" applyBorder="1" applyAlignment="1">
      <alignment horizontal="center" vertical="center" wrapText="1"/>
    </xf>
    <xf numFmtId="172" fontId="23" fillId="13" borderId="4" xfId="4" applyNumberFormat="1" applyFont="1" applyFill="1" applyBorder="1" applyAlignment="1">
      <alignment horizontal="center" vertical="center" wrapText="1"/>
    </xf>
    <xf numFmtId="172" fontId="23" fillId="14" borderId="33" xfId="6" applyNumberFormat="1" applyFont="1" applyFill="1" applyBorder="1" applyAlignment="1">
      <alignment horizontal="center"/>
    </xf>
    <xf numFmtId="172" fontId="23" fillId="11" borderId="33" xfId="4" applyNumberFormat="1" applyFont="1" applyFill="1" applyBorder="1" applyAlignment="1">
      <alignment horizontal="center" vertical="center" wrapText="1"/>
    </xf>
    <xf numFmtId="172" fontId="23" fillId="9" borderId="25" xfId="6" applyNumberFormat="1" applyFont="1" applyFill="1" applyBorder="1" applyAlignment="1">
      <alignment horizontal="center"/>
    </xf>
    <xf numFmtId="172" fontId="23" fillId="11" borderId="2" xfId="6" applyNumberFormat="1" applyFont="1" applyFill="1" applyBorder="1" applyAlignment="1">
      <alignment horizontal="center"/>
    </xf>
    <xf numFmtId="172" fontId="23" fillId="12" borderId="2" xfId="6" applyNumberFormat="1" applyFont="1" applyFill="1" applyBorder="1" applyAlignment="1">
      <alignment horizontal="center"/>
    </xf>
    <xf numFmtId="172" fontId="23" fillId="13" borderId="2" xfId="6" applyNumberFormat="1" applyFont="1" applyFill="1" applyBorder="1" applyAlignment="1">
      <alignment horizontal="center"/>
    </xf>
    <xf numFmtId="172" fontId="9" fillId="0" borderId="0" xfId="4" applyNumberFormat="1"/>
    <xf numFmtId="172" fontId="23" fillId="11" borderId="20" xfId="6" applyNumberFormat="1" applyFont="1" applyFill="1" applyBorder="1" applyAlignment="1">
      <alignment horizontal="center"/>
    </xf>
    <xf numFmtId="172" fontId="23" fillId="12" borderId="20" xfId="6" applyNumberFormat="1" applyFont="1" applyFill="1" applyBorder="1" applyAlignment="1">
      <alignment horizontal="center"/>
    </xf>
    <xf numFmtId="172" fontId="23" fillId="13" borderId="20" xfId="6" applyNumberFormat="1" applyFont="1" applyFill="1" applyBorder="1" applyAlignment="1">
      <alignment horizontal="center"/>
    </xf>
    <xf numFmtId="0" fontId="29" fillId="0" borderId="0" xfId="4" applyFont="1"/>
    <xf numFmtId="172" fontId="23" fillId="11" borderId="25" xfId="6" applyNumberFormat="1" applyFont="1" applyFill="1" applyBorder="1" applyAlignment="1">
      <alignment horizontal="center"/>
    </xf>
    <xf numFmtId="172" fontId="23" fillId="12" borderId="25" xfId="6" applyNumberFormat="1" applyFont="1" applyFill="1" applyBorder="1" applyAlignment="1">
      <alignment horizontal="center"/>
    </xf>
    <xf numFmtId="172" fontId="23" fillId="13" borderId="25" xfId="6" applyNumberFormat="1" applyFont="1" applyFill="1" applyBorder="1" applyAlignment="1">
      <alignment horizontal="center"/>
    </xf>
    <xf numFmtId="9" fontId="9" fillId="0" borderId="0" xfId="4" applyNumberFormat="1"/>
    <xf numFmtId="172" fontId="23" fillId="9" borderId="33" xfId="6" applyNumberFormat="1" applyFont="1" applyFill="1" applyBorder="1" applyAlignment="1">
      <alignment horizontal="center"/>
    </xf>
    <xf numFmtId="172" fontId="23" fillId="11" borderId="33" xfId="6" applyNumberFormat="1" applyFont="1" applyFill="1" applyBorder="1" applyAlignment="1">
      <alignment horizontal="center"/>
    </xf>
    <xf numFmtId="172" fontId="23" fillId="12" borderId="33" xfId="6" applyNumberFormat="1" applyFont="1" applyFill="1" applyBorder="1" applyAlignment="1">
      <alignment horizontal="center"/>
    </xf>
    <xf numFmtId="172" fontId="23" fillId="13" borderId="33" xfId="6" applyNumberFormat="1" applyFont="1" applyFill="1" applyBorder="1" applyAlignment="1">
      <alignment horizontal="center"/>
    </xf>
    <xf numFmtId="172" fontId="23" fillId="9" borderId="20" xfId="6" applyNumberFormat="1" applyFont="1" applyFill="1" applyBorder="1" applyAlignment="1">
      <alignment horizontal="center"/>
    </xf>
    <xf numFmtId="172" fontId="30" fillId="0" borderId="0" xfId="4" applyNumberFormat="1" applyFont="1" applyFill="1" applyBorder="1" applyAlignment="1">
      <alignment horizontal="center"/>
    </xf>
    <xf numFmtId="172" fontId="23" fillId="0" borderId="0" xfId="6" applyNumberFormat="1" applyFont="1" applyFill="1" applyBorder="1" applyAlignment="1">
      <alignment horizontal="center"/>
    </xf>
    <xf numFmtId="172" fontId="23" fillId="11" borderId="4" xfId="6" applyNumberFormat="1" applyFont="1" applyFill="1" applyBorder="1" applyAlignment="1">
      <alignment horizontal="center"/>
    </xf>
    <xf numFmtId="0" fontId="9" fillId="0" borderId="0" xfId="4" applyFont="1" applyFill="1" applyAlignment="1">
      <alignment horizontal="center"/>
    </xf>
    <xf numFmtId="1" fontId="23" fillId="0" borderId="0" xfId="4" applyNumberFormat="1" applyFont="1" applyFill="1" applyAlignment="1">
      <alignment horizontal="center"/>
    </xf>
    <xf numFmtId="1" fontId="9" fillId="0" borderId="0" xfId="4" applyNumberFormat="1" applyFont="1" applyFill="1" applyAlignment="1">
      <alignment horizontal="center"/>
    </xf>
    <xf numFmtId="1" fontId="23" fillId="0" borderId="0" xfId="6" applyNumberFormat="1" applyFont="1" applyFill="1" applyBorder="1" applyAlignment="1">
      <alignment horizontal="center"/>
    </xf>
    <xf numFmtId="0" fontId="31" fillId="0" borderId="0" xfId="0" applyFont="1"/>
    <xf numFmtId="0" fontId="32" fillId="0" borderId="0" xfId="0" applyFont="1"/>
    <xf numFmtId="169" fontId="17" fillId="0" borderId="0" xfId="0" applyNumberFormat="1" applyFont="1"/>
    <xf numFmtId="0" fontId="33" fillId="0" borderId="0" xfId="0" applyFont="1"/>
    <xf numFmtId="0" fontId="7" fillId="17" borderId="0" xfId="0" applyFont="1" applyFill="1" applyBorder="1"/>
    <xf numFmtId="0" fontId="7" fillId="0" borderId="0" xfId="0" applyFont="1" applyFill="1" applyBorder="1"/>
    <xf numFmtId="0" fontId="34" fillId="0" borderId="0" xfId="0" applyFont="1" applyAlignment="1">
      <alignment horizontal="right" vertical="top" wrapText="1"/>
    </xf>
    <xf numFmtId="0" fontId="16" fillId="15" borderId="6" xfId="1" applyFont="1" applyFill="1" applyBorder="1" applyAlignment="1">
      <alignment horizontal="center" vertical="center" wrapText="1"/>
    </xf>
    <xf numFmtId="0" fontId="16" fillId="15" borderId="7" xfId="1" applyFont="1" applyFill="1" applyBorder="1" applyAlignment="1">
      <alignment horizontal="center" vertical="center" wrapText="1"/>
    </xf>
    <xf numFmtId="0" fontId="16" fillId="15" borderId="8" xfId="0" applyFont="1" applyFill="1" applyBorder="1" applyAlignment="1">
      <alignment horizontal="center" vertical="center" wrapText="1"/>
    </xf>
    <xf numFmtId="0" fontId="17" fillId="4" borderId="40" xfId="0" applyFont="1" applyFill="1" applyBorder="1" applyAlignment="1">
      <alignment horizontal="center"/>
    </xf>
    <xf numFmtId="15" fontId="17" fillId="4" borderId="41" xfId="0" applyNumberFormat="1" applyFont="1" applyFill="1" applyBorder="1" applyAlignment="1">
      <alignment horizontal="center"/>
    </xf>
    <xf numFmtId="0" fontId="17" fillId="4" borderId="42" xfId="0" applyFont="1" applyFill="1" applyBorder="1" applyAlignment="1">
      <alignment horizontal="center"/>
    </xf>
    <xf numFmtId="0" fontId="16" fillId="15" borderId="6" xfId="1" applyFont="1" applyFill="1" applyBorder="1" applyAlignment="1">
      <alignment horizontal="left" vertical="center" wrapText="1"/>
    </xf>
    <xf numFmtId="165" fontId="21" fillId="4" borderId="40" xfId="0" applyNumberFormat="1" applyFont="1" applyFill="1" applyBorder="1" applyAlignment="1">
      <alignment horizontal="center" vertical="center"/>
    </xf>
    <xf numFmtId="165" fontId="17" fillId="4" borderId="41" xfId="0" applyNumberFormat="1" applyFont="1" applyFill="1" applyBorder="1" applyAlignment="1">
      <alignment horizontal="center" vertical="center"/>
    </xf>
    <xf numFmtId="165" fontId="17" fillId="4" borderId="42" xfId="0" applyNumberFormat="1" applyFont="1" applyFill="1" applyBorder="1" applyAlignment="1">
      <alignment horizontal="center" vertical="center"/>
    </xf>
    <xf numFmtId="6" fontId="19" fillId="0" borderId="8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6" fillId="15" borderId="40" xfId="1" applyFont="1" applyFill="1" applyBorder="1" applyAlignment="1">
      <alignment horizontal="left" vertical="center" wrapText="1"/>
    </xf>
    <xf numFmtId="9" fontId="19" fillId="0" borderId="13" xfId="0" applyNumberFormat="1" applyFont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6" fillId="15" borderId="6" xfId="1" applyFont="1" applyFill="1" applyBorder="1" applyAlignment="1">
      <alignment horizontal="center" vertical="center"/>
    </xf>
    <xf numFmtId="0" fontId="16" fillId="15" borderId="7" xfId="1" applyFont="1" applyFill="1" applyBorder="1" applyAlignment="1">
      <alignment horizontal="center" vertical="center"/>
    </xf>
    <xf numFmtId="0" fontId="16" fillId="15" borderId="8" xfId="1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1" fontId="0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4" borderId="6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6" fillId="15" borderId="8" xfId="1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wrapText="1"/>
    </xf>
    <xf numFmtId="0" fontId="17" fillId="4" borderId="10" xfId="0" applyFont="1" applyFill="1" applyBorder="1" applyAlignment="1">
      <alignment horizontal="center" wrapText="1"/>
    </xf>
    <xf numFmtId="0" fontId="17" fillId="4" borderId="12" xfId="0" applyFont="1" applyFill="1" applyBorder="1" applyAlignment="1">
      <alignment horizontal="center" wrapText="1"/>
    </xf>
    <xf numFmtId="0" fontId="17" fillId="4" borderId="13" xfId="0" applyFont="1" applyFill="1" applyBorder="1" applyAlignment="1">
      <alignment horizontal="center" wrapText="1"/>
    </xf>
    <xf numFmtId="15" fontId="17" fillId="4" borderId="7" xfId="0" applyNumberFormat="1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15" fontId="17" fillId="4" borderId="0" xfId="0" applyNumberFormat="1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17" fillId="4" borderId="12" xfId="0" applyFont="1" applyFill="1" applyBorder="1" applyAlignment="1">
      <alignment horizontal="center"/>
    </xf>
    <xf numFmtId="0" fontId="17" fillId="4" borderId="13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1" fontId="0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4" fontId="19" fillId="18" borderId="9" xfId="0" applyNumberFormat="1" applyFont="1" applyFill="1" applyBorder="1" applyAlignment="1">
      <alignment horizontal="center" vertical="center"/>
    </xf>
    <xf numFmtId="165" fontId="19" fillId="18" borderId="0" xfId="0" applyNumberFormat="1" applyFont="1" applyFill="1" applyBorder="1" applyAlignment="1">
      <alignment horizontal="center" vertical="center"/>
    </xf>
    <xf numFmtId="165" fontId="35" fillId="18" borderId="0" xfId="0" applyNumberFormat="1" applyFont="1" applyFill="1" applyBorder="1" applyAlignment="1">
      <alignment horizontal="center" vertical="center"/>
    </xf>
    <xf numFmtId="165" fontId="19" fillId="18" borderId="10" xfId="0" applyNumberFormat="1" applyFont="1" applyFill="1" applyBorder="1" applyAlignment="1">
      <alignment horizontal="center" vertical="center"/>
    </xf>
    <xf numFmtId="14" fontId="19" fillId="4" borderId="11" xfId="0" applyNumberFormat="1" applyFont="1" applyFill="1" applyBorder="1" applyAlignment="1">
      <alignment horizontal="center" vertical="center"/>
    </xf>
    <xf numFmtId="165" fontId="19" fillId="4" borderId="12" xfId="0" applyNumberFormat="1" applyFont="1" applyFill="1" applyBorder="1" applyAlignment="1">
      <alignment horizontal="center" vertical="center"/>
    </xf>
    <xf numFmtId="14" fontId="19" fillId="0" borderId="9" xfId="0" applyNumberFormat="1" applyFont="1" applyFill="1" applyBorder="1" applyAlignment="1">
      <alignment horizontal="center" vertical="center"/>
    </xf>
    <xf numFmtId="165" fontId="19" fillId="0" borderId="0" xfId="0" applyNumberFormat="1" applyFont="1" applyFill="1" applyBorder="1" applyAlignment="1">
      <alignment horizontal="center" vertical="center"/>
    </xf>
    <xf numFmtId="165" fontId="35" fillId="0" borderId="0" xfId="0" applyNumberFormat="1" applyFont="1" applyFill="1" applyBorder="1" applyAlignment="1">
      <alignment horizontal="center" vertical="center"/>
    </xf>
    <xf numFmtId="165" fontId="19" fillId="0" borderId="10" xfId="0" applyNumberFormat="1" applyFont="1" applyFill="1" applyBorder="1" applyAlignment="1">
      <alignment horizontal="center" vertical="center"/>
    </xf>
    <xf numFmtId="14" fontId="19" fillId="7" borderId="11" xfId="0" applyNumberFormat="1" applyFont="1" applyFill="1" applyBorder="1" applyAlignment="1">
      <alignment horizontal="center" vertical="center"/>
    </xf>
    <xf numFmtId="165" fontId="19" fillId="7" borderId="12" xfId="0" applyNumberFormat="1" applyFont="1" applyFill="1" applyBorder="1" applyAlignment="1">
      <alignment horizontal="center" vertical="center"/>
    </xf>
    <xf numFmtId="165" fontId="21" fillId="7" borderId="12" xfId="0" applyNumberFormat="1" applyFont="1" applyFill="1" applyBorder="1" applyAlignment="1">
      <alignment horizontal="center" vertical="center"/>
    </xf>
    <xf numFmtId="165" fontId="17" fillId="7" borderId="12" xfId="0" applyNumberFormat="1" applyFont="1" applyFill="1" applyBorder="1" applyAlignment="1">
      <alignment horizontal="center" vertical="center"/>
    </xf>
    <xf numFmtId="165" fontId="17" fillId="7" borderId="13" xfId="0" applyNumberFormat="1" applyFont="1" applyFill="1" applyBorder="1" applyAlignment="1">
      <alignment horizontal="center" vertical="center"/>
    </xf>
    <xf numFmtId="14" fontId="19" fillId="4" borderId="9" xfId="0" applyNumberFormat="1" applyFont="1" applyFill="1" applyBorder="1" applyAlignment="1">
      <alignment horizontal="center" vertical="center"/>
    </xf>
    <xf numFmtId="165" fontId="19" fillId="4" borderId="0" xfId="0" applyNumberFormat="1" applyFont="1" applyFill="1" applyBorder="1" applyAlignment="1">
      <alignment horizontal="center" vertical="center"/>
    </xf>
    <xf numFmtId="165" fontId="21" fillId="4" borderId="0" xfId="0" applyNumberFormat="1" applyFont="1" applyFill="1" applyBorder="1" applyAlignment="1">
      <alignment horizontal="center" vertical="center"/>
    </xf>
    <xf numFmtId="165" fontId="17" fillId="4" borderId="0" xfId="0" applyNumberFormat="1" applyFont="1" applyFill="1" applyBorder="1" applyAlignment="1">
      <alignment horizontal="center" vertical="center"/>
    </xf>
    <xf numFmtId="165" fontId="17" fillId="4" borderId="10" xfId="0" applyNumberFormat="1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52" xfId="0" applyFont="1" applyFill="1" applyBorder="1" applyAlignment="1">
      <alignment vertical="center"/>
    </xf>
    <xf numFmtId="0" fontId="17" fillId="4" borderId="53" xfId="0" applyFont="1" applyFill="1" applyBorder="1" applyAlignment="1">
      <alignment vertical="center"/>
    </xf>
    <xf numFmtId="169" fontId="17" fillId="4" borderId="53" xfId="0" applyNumberFormat="1" applyFont="1" applyFill="1" applyBorder="1" applyAlignment="1">
      <alignment horizontal="left"/>
    </xf>
    <xf numFmtId="169" fontId="17" fillId="4" borderId="53" xfId="0" applyNumberFormat="1" applyFont="1" applyFill="1" applyBorder="1" applyAlignment="1">
      <alignment horizontal="center"/>
    </xf>
    <xf numFmtId="169" fontId="17" fillId="4" borderId="54" xfId="0" applyNumberFormat="1" applyFont="1" applyFill="1" applyBorder="1" applyAlignment="1">
      <alignment horizontal="center"/>
    </xf>
    <xf numFmtId="0" fontId="17" fillId="4" borderId="55" xfId="0" applyFont="1" applyFill="1" applyBorder="1" applyAlignment="1">
      <alignment vertical="center"/>
    </xf>
    <xf numFmtId="0" fontId="17" fillId="4" borderId="56" xfId="0" applyFont="1" applyFill="1" applyBorder="1" applyAlignment="1">
      <alignment vertical="center"/>
    </xf>
    <xf numFmtId="169" fontId="17" fillId="4" borderId="56" xfId="0" applyNumberFormat="1" applyFont="1" applyFill="1" applyBorder="1" applyAlignment="1">
      <alignment horizontal="left"/>
    </xf>
    <xf numFmtId="169" fontId="17" fillId="4" borderId="56" xfId="0" applyNumberFormat="1" applyFont="1" applyFill="1" applyBorder="1" applyAlignment="1">
      <alignment horizontal="center"/>
    </xf>
    <xf numFmtId="169" fontId="17" fillId="4" borderId="57" xfId="0" applyNumberFormat="1" applyFont="1" applyFill="1" applyBorder="1" applyAlignment="1">
      <alignment horizontal="center"/>
    </xf>
    <xf numFmtId="0" fontId="17" fillId="4" borderId="9" xfId="0" applyFont="1" applyFill="1" applyBorder="1" applyAlignment="1">
      <alignment vertical="center"/>
    </xf>
    <xf numFmtId="0" fontId="17" fillId="4" borderId="0" xfId="0" applyFont="1" applyFill="1" applyBorder="1" applyAlignment="1">
      <alignment vertical="center"/>
    </xf>
    <xf numFmtId="169" fontId="17" fillId="4" borderId="0" xfId="0" applyNumberFormat="1" applyFont="1" applyFill="1" applyBorder="1" applyAlignment="1">
      <alignment horizontal="left"/>
    </xf>
    <xf numFmtId="169" fontId="17" fillId="4" borderId="0" xfId="0" applyNumberFormat="1" applyFont="1" applyFill="1" applyBorder="1" applyAlignment="1">
      <alignment horizontal="center"/>
    </xf>
    <xf numFmtId="169" fontId="17" fillId="4" borderId="10" xfId="0" applyNumberFormat="1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15" fontId="17" fillId="4" borderId="12" xfId="0" applyNumberFormat="1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165" fontId="35" fillId="4" borderId="12" xfId="0" applyNumberFormat="1" applyFont="1" applyFill="1" applyBorder="1" applyAlignment="1">
      <alignment horizontal="center" vertical="center"/>
    </xf>
    <xf numFmtId="165" fontId="19" fillId="4" borderId="13" xfId="0" applyNumberFormat="1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2" fontId="17" fillId="4" borderId="56" xfId="0" applyNumberFormat="1" applyFont="1" applyFill="1" applyBorder="1" applyAlignment="1">
      <alignment horizontal="left"/>
    </xf>
    <xf numFmtId="2" fontId="17" fillId="4" borderId="56" xfId="0" applyNumberFormat="1" applyFont="1" applyFill="1" applyBorder="1" applyAlignment="1">
      <alignment horizontal="center"/>
    </xf>
    <xf numFmtId="2" fontId="17" fillId="4" borderId="57" xfId="0" applyNumberFormat="1" applyFont="1" applyFill="1" applyBorder="1" applyAlignment="1">
      <alignment horizontal="center"/>
    </xf>
    <xf numFmtId="2" fontId="17" fillId="4" borderId="0" xfId="0" applyNumberFormat="1" applyFont="1" applyFill="1" applyBorder="1" applyAlignment="1">
      <alignment horizontal="left"/>
    </xf>
    <xf numFmtId="2" fontId="17" fillId="4" borderId="0" xfId="0" applyNumberFormat="1" applyFont="1" applyFill="1" applyBorder="1" applyAlignment="1">
      <alignment horizontal="center"/>
    </xf>
    <xf numFmtId="2" fontId="17" fillId="4" borderId="10" xfId="0" applyNumberFormat="1" applyFont="1" applyFill="1" applyBorder="1" applyAlignment="1">
      <alignment horizontal="center"/>
    </xf>
    <xf numFmtId="2" fontId="17" fillId="4" borderId="53" xfId="0" applyNumberFormat="1" applyFont="1" applyFill="1" applyBorder="1" applyAlignment="1">
      <alignment horizontal="left"/>
    </xf>
    <xf numFmtId="2" fontId="17" fillId="4" borderId="53" xfId="0" applyNumberFormat="1" applyFont="1" applyFill="1" applyBorder="1" applyAlignment="1">
      <alignment horizontal="center"/>
    </xf>
    <xf numFmtId="2" fontId="17" fillId="4" borderId="54" xfId="0" applyNumberFormat="1" applyFont="1" applyFill="1" applyBorder="1" applyAlignment="1">
      <alignment horizontal="center"/>
    </xf>
    <xf numFmtId="169" fontId="17" fillId="4" borderId="12" xfId="0" applyNumberFormat="1" applyFont="1" applyFill="1" applyBorder="1" applyAlignment="1">
      <alignment horizontal="left" vertical="top"/>
    </xf>
    <xf numFmtId="169" fontId="17" fillId="4" borderId="12" xfId="0" applyNumberFormat="1" applyFont="1" applyFill="1" applyBorder="1" applyAlignment="1">
      <alignment horizontal="center" vertical="top"/>
    </xf>
    <xf numFmtId="169" fontId="17" fillId="4" borderId="13" xfId="0" applyNumberFormat="1" applyFont="1" applyFill="1" applyBorder="1" applyAlignment="1">
      <alignment horizontal="center" vertical="top"/>
    </xf>
    <xf numFmtId="14" fontId="19" fillId="4" borderId="6" xfId="0" applyNumberFormat="1" applyFont="1" applyFill="1" applyBorder="1" applyAlignment="1">
      <alignment horizontal="center" vertical="center"/>
    </xf>
    <xf numFmtId="165" fontId="19" fillId="4" borderId="7" xfId="0" applyNumberFormat="1" applyFont="1" applyFill="1" applyBorder="1" applyAlignment="1">
      <alignment horizontal="center" vertical="center"/>
    </xf>
    <xf numFmtId="165" fontId="35" fillId="4" borderId="7" xfId="0" applyNumberFormat="1" applyFont="1" applyFill="1" applyBorder="1" applyAlignment="1">
      <alignment horizontal="center" vertical="center"/>
    </xf>
    <xf numFmtId="165" fontId="19" fillId="4" borderId="8" xfId="0" applyNumberFormat="1" applyFont="1" applyFill="1" applyBorder="1" applyAlignment="1">
      <alignment horizontal="center" vertical="center"/>
    </xf>
    <xf numFmtId="0" fontId="31" fillId="0" borderId="0" xfId="0" applyFont="1" applyFill="1"/>
    <xf numFmtId="0" fontId="32" fillId="0" borderId="0" xfId="0" applyFont="1" applyFill="1"/>
    <xf numFmtId="3" fontId="0" fillId="0" borderId="0" xfId="0" applyNumberFormat="1" applyFill="1" applyBorder="1" applyAlignment="1">
      <alignment horizontal="center"/>
    </xf>
    <xf numFmtId="0" fontId="9" fillId="0" borderId="0" xfId="4" applyFill="1"/>
    <xf numFmtId="0" fontId="0" fillId="0" borderId="0" xfId="0" applyFont="1" applyFill="1" applyBorder="1"/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/>
    </xf>
    <xf numFmtId="0" fontId="16" fillId="15" borderId="0" xfId="1" applyFont="1" applyFill="1" applyBorder="1" applyAlignment="1">
      <alignment horizontal="center" vertical="center"/>
    </xf>
    <xf numFmtId="0" fontId="16" fillId="15" borderId="0" xfId="1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5" fontId="17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center"/>
    </xf>
    <xf numFmtId="0" fontId="20" fillId="16" borderId="12" xfId="0" applyFont="1" applyFill="1" applyBorder="1" applyAlignment="1">
      <alignment horizontal="center" vertical="center" wrapText="1"/>
    </xf>
    <xf numFmtId="0" fontId="3" fillId="15" borderId="40" xfId="1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 wrapText="1"/>
    </xf>
    <xf numFmtId="0" fontId="3" fillId="15" borderId="40" xfId="1" applyFont="1" applyFill="1" applyBorder="1" applyAlignment="1">
      <alignment horizontal="center" vertical="center" wrapText="1"/>
    </xf>
    <xf numFmtId="15" fontId="6" fillId="0" borderId="42" xfId="0" applyNumberFormat="1" applyFont="1" applyFill="1" applyBorder="1" applyAlignment="1">
      <alignment horizontal="center" vertical="center" wrapText="1"/>
    </xf>
    <xf numFmtId="15" fontId="0" fillId="0" borderId="42" xfId="0" applyNumberForma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3" fillId="15" borderId="6" xfId="1" applyFont="1" applyFill="1" applyBorder="1" applyAlignment="1">
      <alignment horizontal="center" vertical="center"/>
    </xf>
    <xf numFmtId="0" fontId="17" fillId="0" borderId="0" xfId="0" applyFont="1" applyBorder="1" applyAlignment="1">
      <alignment vertical="top" wrapText="1"/>
    </xf>
    <xf numFmtId="15" fontId="17" fillId="0" borderId="0" xfId="0" applyNumberFormat="1" applyFont="1" applyBorder="1" applyAlignment="1">
      <alignment horizontal="left" vertical="top" wrapText="1"/>
    </xf>
    <xf numFmtId="15" fontId="0" fillId="0" borderId="0" xfId="0" applyNumberFormat="1" applyFill="1" applyBorder="1" applyAlignment="1">
      <alignment horizontal="center" vertical="center" wrapText="1"/>
    </xf>
    <xf numFmtId="0" fontId="3" fillId="15" borderId="58" xfId="1" applyFont="1" applyFill="1" applyBorder="1" applyAlignment="1">
      <alignment horizontal="center" vertical="center" wrapText="1"/>
    </xf>
    <xf numFmtId="9" fontId="0" fillId="0" borderId="58" xfId="0" applyNumberFormat="1" applyFill="1" applyBorder="1" applyAlignment="1">
      <alignment horizontal="center" vertical="center" wrapText="1"/>
    </xf>
    <xf numFmtId="4" fontId="37" fillId="0" borderId="0" xfId="0" applyNumberFormat="1" applyFont="1" applyFill="1" applyBorder="1" applyAlignment="1">
      <alignment horizontal="right" vertical="center"/>
    </xf>
    <xf numFmtId="0" fontId="0" fillId="0" borderId="42" xfId="0" applyFill="1" applyBorder="1" applyAlignment="1">
      <alignment horizontal="center" vertical="center" wrapText="1"/>
    </xf>
    <xf numFmtId="0" fontId="17" fillId="0" borderId="6" xfId="0" applyFont="1" applyBorder="1" applyAlignment="1">
      <alignment vertical="top" wrapText="1"/>
    </xf>
    <xf numFmtId="15" fontId="17" fillId="0" borderId="7" xfId="0" applyNumberFormat="1" applyFont="1" applyBorder="1" applyAlignment="1">
      <alignment horizontal="left" vertical="top" wrapText="1"/>
    </xf>
    <xf numFmtId="0" fontId="17" fillId="0" borderId="7" xfId="0" applyFont="1" applyBorder="1" applyAlignment="1">
      <alignment vertical="top" wrapText="1"/>
    </xf>
    <xf numFmtId="0" fontId="17" fillId="0" borderId="9" xfId="0" applyFont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15" fontId="17" fillId="0" borderId="12" xfId="0" applyNumberFormat="1" applyFont="1" applyBorder="1" applyAlignment="1">
      <alignment horizontal="left" vertical="top" wrapText="1"/>
    </xf>
    <xf numFmtId="0" fontId="17" fillId="0" borderId="12" xfId="0" applyFont="1" applyBorder="1" applyAlignment="1">
      <alignment vertical="top" wrapText="1"/>
    </xf>
    <xf numFmtId="0" fontId="17" fillId="0" borderId="40" xfId="0" applyFont="1" applyBorder="1" applyAlignment="1">
      <alignment vertical="top" wrapText="1"/>
    </xf>
    <xf numFmtId="15" fontId="17" fillId="0" borderId="41" xfId="0" applyNumberFormat="1" applyFont="1" applyBorder="1" applyAlignment="1">
      <alignment horizontal="left" vertical="top" wrapText="1"/>
    </xf>
    <xf numFmtId="0" fontId="17" fillId="0" borderId="41" xfId="0" applyFont="1" applyFill="1" applyBorder="1" applyAlignment="1">
      <alignment horizontal="center" vertical="center"/>
    </xf>
    <xf numFmtId="0" fontId="17" fillId="0" borderId="41" xfId="0" applyFont="1" applyBorder="1" applyAlignment="1">
      <alignment vertical="top" wrapText="1"/>
    </xf>
    <xf numFmtId="4" fontId="19" fillId="0" borderId="7" xfId="0" applyNumberFormat="1" applyFont="1" applyFill="1" applyBorder="1" applyAlignment="1">
      <alignment horizontal="right" vertical="center"/>
    </xf>
    <xf numFmtId="0" fontId="17" fillId="0" borderId="7" xfId="0" applyFont="1" applyBorder="1"/>
    <xf numFmtId="0" fontId="17" fillId="0" borderId="8" xfId="0" applyFont="1" applyBorder="1"/>
    <xf numFmtId="4" fontId="19" fillId="0" borderId="0" xfId="0" applyNumberFormat="1" applyFont="1" applyFill="1" applyBorder="1" applyAlignment="1">
      <alignment horizontal="right" vertical="center"/>
    </xf>
    <xf numFmtId="0" fontId="17" fillId="0" borderId="0" xfId="0" applyFont="1" applyBorder="1"/>
    <xf numFmtId="0" fontId="17" fillId="0" borderId="10" xfId="0" applyFont="1" applyBorder="1"/>
    <xf numFmtId="4" fontId="19" fillId="0" borderId="12" xfId="0" applyNumberFormat="1" applyFont="1" applyFill="1" applyBorder="1" applyAlignment="1">
      <alignment horizontal="right" vertical="center"/>
    </xf>
    <xf numFmtId="0" fontId="17" fillId="0" borderId="12" xfId="0" applyFont="1" applyBorder="1"/>
    <xf numFmtId="0" fontId="17" fillId="0" borderId="13" xfId="0" applyFont="1" applyBorder="1"/>
    <xf numFmtId="4" fontId="19" fillId="0" borderId="41" xfId="0" applyNumberFormat="1" applyFont="1" applyFill="1" applyBorder="1" applyAlignment="1">
      <alignment horizontal="right" vertical="center"/>
    </xf>
    <xf numFmtId="0" fontId="17" fillId="0" borderId="41" xfId="0" applyFont="1" applyBorder="1"/>
    <xf numFmtId="0" fontId="17" fillId="0" borderId="42" xfId="0" applyFont="1" applyBorder="1"/>
    <xf numFmtId="0" fontId="17" fillId="0" borderId="41" xfId="0" applyFont="1" applyBorder="1" applyAlignment="1">
      <alignment vertical="center"/>
    </xf>
    <xf numFmtId="0" fontId="17" fillId="0" borderId="42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15" fontId="17" fillId="0" borderId="0" xfId="0" applyNumberFormat="1" applyFont="1" applyBorder="1"/>
    <xf numFmtId="14" fontId="15" fillId="0" borderId="0" xfId="0" applyNumberFormat="1" applyFont="1" applyBorder="1"/>
    <xf numFmtId="0" fontId="36" fillId="15" borderId="4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8" fillId="0" borderId="42" xfId="0" applyNumberFormat="1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center"/>
    </xf>
    <xf numFmtId="14" fontId="35" fillId="6" borderId="6" xfId="0" applyNumberFormat="1" applyFont="1" applyFill="1" applyBorder="1" applyAlignment="1">
      <alignment horizontal="center" vertical="center"/>
    </xf>
    <xf numFmtId="165" fontId="35" fillId="6" borderId="7" xfId="0" applyNumberFormat="1" applyFont="1" applyFill="1" applyBorder="1" applyAlignment="1">
      <alignment horizontal="center" vertical="center"/>
    </xf>
    <xf numFmtId="165" fontId="35" fillId="6" borderId="8" xfId="0" applyNumberFormat="1" applyFont="1" applyFill="1" applyBorder="1" applyAlignment="1">
      <alignment horizontal="center" vertical="center"/>
    </xf>
    <xf numFmtId="14" fontId="35" fillId="6" borderId="11" xfId="0" applyNumberFormat="1" applyFont="1" applyFill="1" applyBorder="1" applyAlignment="1">
      <alignment horizontal="center" vertical="center"/>
    </xf>
    <xf numFmtId="6" fontId="19" fillId="0" borderId="42" xfId="0" applyNumberFormat="1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165" fontId="35" fillId="6" borderId="12" xfId="0" applyNumberFormat="1" applyFont="1" applyFill="1" applyBorder="1" applyAlignment="1">
      <alignment horizontal="center" vertical="center"/>
    </xf>
    <xf numFmtId="14" fontId="19" fillId="4" borderId="52" xfId="0" applyNumberFormat="1" applyFont="1" applyFill="1" applyBorder="1" applyAlignment="1">
      <alignment horizontal="center" vertical="center"/>
    </xf>
    <xf numFmtId="165" fontId="19" fillId="4" borderId="53" xfId="0" applyNumberFormat="1" applyFont="1" applyFill="1" applyBorder="1" applyAlignment="1">
      <alignment horizontal="center" vertical="center"/>
    </xf>
    <xf numFmtId="9" fontId="17" fillId="4" borderId="12" xfId="3" applyFont="1" applyFill="1" applyBorder="1" applyAlignment="1">
      <alignment horizontal="center" vertical="center"/>
    </xf>
    <xf numFmtId="165" fontId="21" fillId="4" borderId="12" xfId="0" applyNumberFormat="1" applyFont="1" applyFill="1" applyBorder="1" applyAlignment="1">
      <alignment horizontal="center" vertical="center"/>
    </xf>
    <xf numFmtId="165" fontId="17" fillId="4" borderId="12" xfId="0" applyNumberFormat="1" applyFont="1" applyFill="1" applyBorder="1" applyAlignment="1">
      <alignment horizontal="center" vertical="center"/>
    </xf>
    <xf numFmtId="165" fontId="17" fillId="4" borderId="13" xfId="0" applyNumberFormat="1" applyFont="1" applyFill="1" applyBorder="1" applyAlignment="1">
      <alignment horizontal="center" vertical="center"/>
    </xf>
    <xf numFmtId="9" fontId="17" fillId="4" borderId="7" xfId="3" applyFont="1" applyFill="1" applyBorder="1" applyAlignment="1">
      <alignment horizontal="center" vertical="center"/>
    </xf>
    <xf numFmtId="165" fontId="21" fillId="4" borderId="7" xfId="0" applyNumberFormat="1" applyFont="1" applyFill="1" applyBorder="1" applyAlignment="1">
      <alignment horizontal="center" vertical="center"/>
    </xf>
    <xf numFmtId="165" fontId="17" fillId="4" borderId="7" xfId="0" applyNumberFormat="1" applyFont="1" applyFill="1" applyBorder="1" applyAlignment="1">
      <alignment horizontal="center" vertical="center"/>
    </xf>
    <xf numFmtId="165" fontId="17" fillId="4" borderId="8" xfId="0" applyNumberFormat="1" applyFont="1" applyFill="1" applyBorder="1" applyAlignment="1">
      <alignment horizontal="center" vertical="center"/>
    </xf>
    <xf numFmtId="9" fontId="17" fillId="4" borderId="53" xfId="3" applyFont="1" applyFill="1" applyBorder="1" applyAlignment="1">
      <alignment horizontal="center" vertical="center"/>
    </xf>
    <xf numFmtId="165" fontId="21" fillId="4" borderId="53" xfId="0" applyNumberFormat="1" applyFont="1" applyFill="1" applyBorder="1" applyAlignment="1">
      <alignment horizontal="center" vertical="center"/>
    </xf>
    <xf numFmtId="165" fontId="17" fillId="4" borderId="53" xfId="0" applyNumberFormat="1" applyFont="1" applyFill="1" applyBorder="1" applyAlignment="1">
      <alignment horizontal="center" vertical="center"/>
    </xf>
    <xf numFmtId="165" fontId="17" fillId="4" borderId="54" xfId="0" applyNumberFormat="1" applyFont="1" applyFill="1" applyBorder="1" applyAlignment="1">
      <alignment horizontal="center" vertical="center"/>
    </xf>
    <xf numFmtId="0" fontId="20" fillId="16" borderId="13" xfId="0" applyFont="1" applyFill="1" applyBorder="1" applyAlignment="1">
      <alignment horizontal="center" vertical="center" wrapText="1"/>
    </xf>
    <xf numFmtId="165" fontId="21" fillId="4" borderId="0" xfId="0" applyNumberFormat="1" applyFont="1" applyFill="1" applyBorder="1" applyAlignment="1">
      <alignment horizontal="center"/>
    </xf>
    <xf numFmtId="165" fontId="35" fillId="4" borderId="0" xfId="0" applyNumberFormat="1" applyFont="1" applyFill="1" applyBorder="1" applyAlignment="1">
      <alignment horizontal="center"/>
    </xf>
    <xf numFmtId="9" fontId="21" fillId="4" borderId="0" xfId="3" applyFont="1" applyFill="1" applyBorder="1" applyAlignment="1">
      <alignment horizontal="center"/>
    </xf>
    <xf numFmtId="165" fontId="21" fillId="4" borderId="10" xfId="0" applyNumberFormat="1" applyFont="1" applyFill="1" applyBorder="1" applyAlignment="1">
      <alignment horizontal="center" vertical="center"/>
    </xf>
    <xf numFmtId="14" fontId="35" fillId="4" borderId="6" xfId="0" applyNumberFormat="1" applyFont="1" applyFill="1" applyBorder="1" applyAlignment="1">
      <alignment horizontal="center"/>
    </xf>
    <xf numFmtId="174" fontId="35" fillId="4" borderId="7" xfId="0" applyNumberFormat="1" applyFont="1" applyFill="1" applyBorder="1" applyAlignment="1">
      <alignment horizontal="center"/>
    </xf>
    <xf numFmtId="165" fontId="21" fillId="4" borderId="8" xfId="0" applyNumberFormat="1" applyFont="1" applyFill="1" applyBorder="1" applyAlignment="1">
      <alignment horizontal="center" vertical="center"/>
    </xf>
    <xf numFmtId="14" fontId="38" fillId="4" borderId="9" xfId="0" applyNumberFormat="1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/>
    </xf>
    <xf numFmtId="165" fontId="21" fillId="4" borderId="10" xfId="0" applyNumberFormat="1" applyFont="1" applyFill="1" applyBorder="1" applyAlignment="1">
      <alignment horizontal="center"/>
    </xf>
    <xf numFmtId="165" fontId="38" fillId="4" borderId="0" xfId="0" applyNumberFormat="1" applyFont="1" applyFill="1" applyBorder="1" applyAlignment="1">
      <alignment horizontal="center"/>
    </xf>
    <xf numFmtId="14" fontId="21" fillId="0" borderId="11" xfId="0" applyNumberFormat="1" applyFont="1" applyBorder="1" applyAlignment="1">
      <alignment horizontal="center"/>
    </xf>
    <xf numFmtId="165" fontId="21" fillId="0" borderId="12" xfId="0" applyNumberFormat="1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165" fontId="21" fillId="0" borderId="13" xfId="0" applyNumberFormat="1" applyFont="1" applyBorder="1" applyAlignment="1">
      <alignment horizontal="center"/>
    </xf>
    <xf numFmtId="14" fontId="36" fillId="0" borderId="0" xfId="0" applyNumberFormat="1" applyFont="1" applyFill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40" fillId="15" borderId="14" xfId="1" applyFont="1" applyFill="1" applyBorder="1" applyAlignment="1">
      <alignment horizontal="center" vertical="center" wrapText="1"/>
    </xf>
    <xf numFmtId="0" fontId="40" fillId="15" borderId="15" xfId="1" applyFont="1" applyFill="1" applyBorder="1" applyAlignment="1">
      <alignment horizontal="center" vertical="center" wrapText="1"/>
    </xf>
    <xf numFmtId="0" fontId="40" fillId="15" borderId="16" xfId="0" applyFont="1" applyFill="1" applyBorder="1" applyAlignment="1">
      <alignment horizontal="center" vertical="center" wrapText="1"/>
    </xf>
    <xf numFmtId="14" fontId="35" fillId="15" borderId="51" xfId="0" applyNumberFormat="1" applyFont="1" applyFill="1" applyBorder="1" applyAlignment="1">
      <alignment horizontal="left" vertical="center"/>
    </xf>
    <xf numFmtId="165" fontId="35" fillId="15" borderId="39" xfId="0" applyNumberFormat="1" applyFont="1" applyFill="1" applyBorder="1" applyAlignment="1">
      <alignment horizontal="center" vertical="center"/>
    </xf>
    <xf numFmtId="165" fontId="21" fillId="15" borderId="39" xfId="0" applyNumberFormat="1" applyFont="1" applyFill="1" applyBorder="1" applyAlignment="1">
      <alignment horizontal="center" vertical="center"/>
    </xf>
    <xf numFmtId="165" fontId="21" fillId="15" borderId="21" xfId="0" applyNumberFormat="1" applyFont="1" applyFill="1" applyBorder="1" applyAlignment="1">
      <alignment horizontal="center" vertical="center"/>
    </xf>
    <xf numFmtId="0" fontId="39" fillId="15" borderId="59" xfId="0" applyFont="1" applyFill="1" applyBorder="1" applyAlignment="1">
      <alignment horizontal="center" vertical="center" wrapText="1"/>
    </xf>
    <xf numFmtId="0" fontId="39" fillId="15" borderId="4" xfId="0" applyFont="1" applyFill="1" applyBorder="1" applyAlignment="1">
      <alignment horizontal="center" vertical="center" wrapText="1"/>
    </xf>
    <xf numFmtId="169" fontId="17" fillId="0" borderId="0" xfId="0" applyNumberFormat="1" applyFont="1" applyBorder="1"/>
    <xf numFmtId="169" fontId="17" fillId="4" borderId="61" xfId="0" applyNumberFormat="1" applyFont="1" applyFill="1" applyBorder="1" applyAlignment="1">
      <alignment horizontal="center"/>
    </xf>
    <xf numFmtId="169" fontId="17" fillId="4" borderId="63" xfId="0" applyNumberFormat="1" applyFont="1" applyFill="1" applyBorder="1" applyAlignment="1">
      <alignment horizontal="center"/>
    </xf>
    <xf numFmtId="0" fontId="17" fillId="4" borderId="64" xfId="0" applyFont="1" applyFill="1" applyBorder="1" applyAlignment="1">
      <alignment vertical="center"/>
    </xf>
    <xf numFmtId="169" fontId="17" fillId="4" borderId="65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vertical="center"/>
    </xf>
    <xf numFmtId="2" fontId="17" fillId="4" borderId="2" xfId="0" applyNumberFormat="1" applyFont="1" applyFill="1" applyBorder="1" applyAlignment="1">
      <alignment horizontal="center"/>
    </xf>
    <xf numFmtId="0" fontId="17" fillId="4" borderId="60" xfId="0" applyFont="1" applyFill="1" applyBorder="1" applyAlignment="1">
      <alignment vertical="center"/>
    </xf>
    <xf numFmtId="169" fontId="17" fillId="4" borderId="59" xfId="0" applyNumberFormat="1" applyFont="1" applyFill="1" applyBorder="1" applyAlignment="1">
      <alignment horizontal="left" vertical="top"/>
    </xf>
    <xf numFmtId="169" fontId="17" fillId="4" borderId="59" xfId="0" applyNumberFormat="1" applyFont="1" applyFill="1" applyBorder="1" applyAlignment="1">
      <alignment horizontal="center" vertical="top"/>
    </xf>
    <xf numFmtId="169" fontId="17" fillId="4" borderId="4" xfId="0" applyNumberFormat="1" applyFont="1" applyFill="1" applyBorder="1" applyAlignment="1">
      <alignment horizontal="center" vertical="top"/>
    </xf>
    <xf numFmtId="165" fontId="21" fillId="0" borderId="41" xfId="0" applyNumberFormat="1" applyFont="1" applyFill="1" applyBorder="1" applyAlignment="1">
      <alignment horizontal="center" vertical="center"/>
    </xf>
    <xf numFmtId="165" fontId="35" fillId="0" borderId="41" xfId="0" applyNumberFormat="1" applyFont="1" applyFill="1" applyBorder="1" applyAlignment="1">
      <alignment horizontal="center" vertical="center"/>
    </xf>
    <xf numFmtId="14" fontId="35" fillId="0" borderId="68" xfId="0" applyNumberFormat="1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center" vertical="center" wrapText="1"/>
    </xf>
    <xf numFmtId="15" fontId="21" fillId="4" borderId="0" xfId="0" applyNumberFormat="1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40" fillId="15" borderId="14" xfId="1" applyFont="1" applyFill="1" applyBorder="1" applyAlignment="1">
      <alignment horizontal="center" vertical="center"/>
    </xf>
    <xf numFmtId="0" fontId="40" fillId="15" borderId="16" xfId="1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15" fontId="21" fillId="4" borderId="59" xfId="0" applyNumberFormat="1" applyFont="1" applyFill="1" applyBorder="1" applyAlignment="1">
      <alignment horizontal="center" vertical="center" wrapText="1"/>
    </xf>
    <xf numFmtId="0" fontId="21" fillId="4" borderId="59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17" fillId="4" borderId="66" xfId="0" applyFont="1" applyFill="1" applyBorder="1" applyAlignment="1">
      <alignment horizontal="left" vertical="center" wrapText="1"/>
    </xf>
    <xf numFmtId="0" fontId="17" fillId="4" borderId="67" xfId="0" applyFont="1" applyFill="1" applyBorder="1" applyAlignment="1">
      <alignment horizontal="left" vertical="center" wrapText="1"/>
    </xf>
    <xf numFmtId="173" fontId="41" fillId="0" borderId="0" xfId="0" applyNumberFormat="1" applyFont="1" applyAlignment="1">
      <alignment horizontal="left"/>
    </xf>
    <xf numFmtId="0" fontId="39" fillId="15" borderId="3" xfId="0" applyFont="1" applyFill="1" applyBorder="1" applyAlignment="1">
      <alignment horizontal="left" vertical="center" wrapText="1"/>
    </xf>
    <xf numFmtId="0" fontId="39" fillId="15" borderId="59" xfId="0" applyFont="1" applyFill="1" applyBorder="1" applyAlignment="1">
      <alignment horizontal="left" vertical="center" wrapText="1"/>
    </xf>
    <xf numFmtId="165" fontId="17" fillId="4" borderId="60" xfId="0" applyNumberFormat="1" applyFont="1" applyFill="1" applyBorder="1" applyAlignment="1">
      <alignment horizontal="left" vertical="center"/>
    </xf>
    <xf numFmtId="165" fontId="17" fillId="4" borderId="53" xfId="0" applyNumberFormat="1" applyFont="1" applyFill="1" applyBorder="1" applyAlignment="1">
      <alignment horizontal="left" vertical="center"/>
    </xf>
    <xf numFmtId="165" fontId="17" fillId="4" borderId="62" xfId="0" applyNumberFormat="1" applyFont="1" applyFill="1" applyBorder="1" applyAlignment="1">
      <alignment horizontal="left" vertical="center"/>
    </xf>
    <xf numFmtId="165" fontId="17" fillId="4" borderId="47" xfId="0" applyNumberFormat="1" applyFont="1" applyFill="1" applyBorder="1" applyAlignment="1">
      <alignment horizontal="left" vertical="center"/>
    </xf>
    <xf numFmtId="0" fontId="17" fillId="4" borderId="46" xfId="0" applyFont="1" applyFill="1" applyBorder="1" applyAlignment="1">
      <alignment horizontal="left" vertical="center"/>
    </xf>
    <xf numFmtId="0" fontId="17" fillId="4" borderId="47" xfId="0" applyFont="1" applyFill="1" applyBorder="1" applyAlignment="1">
      <alignment horizontal="left" vertical="center"/>
    </xf>
    <xf numFmtId="0" fontId="17" fillId="4" borderId="49" xfId="0" applyFont="1" applyFill="1" applyBorder="1" applyAlignment="1">
      <alignment horizontal="left" vertical="center" wrapText="1"/>
    </xf>
    <xf numFmtId="0" fontId="17" fillId="4" borderId="50" xfId="0" applyFont="1" applyFill="1" applyBorder="1" applyAlignment="1">
      <alignment horizontal="left" vertical="center" wrapText="1"/>
    </xf>
    <xf numFmtId="173" fontId="15" fillId="0" borderId="0" xfId="0" applyNumberFormat="1" applyFont="1" applyAlignment="1">
      <alignment horizontal="left"/>
    </xf>
    <xf numFmtId="0" fontId="33" fillId="0" borderId="0" xfId="0" applyFont="1" applyAlignment="1">
      <alignment horizontal="center" vertical="center" wrapText="1"/>
    </xf>
    <xf numFmtId="0" fontId="20" fillId="16" borderId="11" xfId="0" applyFont="1" applyFill="1" applyBorder="1" applyAlignment="1">
      <alignment horizontal="left" vertical="center" wrapText="1"/>
    </xf>
    <xf numFmtId="0" fontId="20" fillId="16" borderId="12" xfId="0" applyFont="1" applyFill="1" applyBorder="1" applyAlignment="1">
      <alignment horizontal="left" vertical="center" wrapText="1"/>
    </xf>
    <xf numFmtId="165" fontId="17" fillId="4" borderId="43" xfId="0" applyNumberFormat="1" applyFont="1" applyFill="1" applyBorder="1" applyAlignment="1">
      <alignment horizontal="left" vertical="center"/>
    </xf>
    <xf numFmtId="165" fontId="17" fillId="4" borderId="44" xfId="0" applyNumberFormat="1" applyFont="1" applyFill="1" applyBorder="1" applyAlignment="1">
      <alignment horizontal="left" vertical="center"/>
    </xf>
    <xf numFmtId="165" fontId="17" fillId="4" borderId="46" xfId="0" applyNumberFormat="1" applyFont="1" applyFill="1" applyBorder="1" applyAlignment="1">
      <alignment horizontal="left" vertical="center"/>
    </xf>
    <xf numFmtId="0" fontId="20" fillId="16" borderId="40" xfId="0" applyFont="1" applyFill="1" applyBorder="1" applyAlignment="1">
      <alignment horizontal="left" vertical="center" wrapText="1"/>
    </xf>
    <xf numFmtId="0" fontId="20" fillId="16" borderId="41" xfId="0" applyFont="1" applyFill="1" applyBorder="1" applyAlignment="1">
      <alignment horizontal="left" vertical="center" wrapText="1"/>
    </xf>
    <xf numFmtId="170" fontId="28" fillId="11" borderId="21" xfId="4" applyNumberFormat="1" applyFont="1" applyFill="1" applyBorder="1" applyAlignment="1">
      <alignment horizontal="center" vertical="center" wrapText="1"/>
    </xf>
    <xf numFmtId="170" fontId="28" fillId="11" borderId="2" xfId="4" applyNumberFormat="1" applyFont="1" applyFill="1" applyBorder="1" applyAlignment="1">
      <alignment horizontal="center" vertical="center" wrapText="1"/>
    </xf>
    <xf numFmtId="170" fontId="28" fillId="11" borderId="4" xfId="4" applyNumberFormat="1" applyFont="1" applyFill="1" applyBorder="1" applyAlignment="1">
      <alignment horizontal="center" vertical="center" wrapText="1"/>
    </xf>
    <xf numFmtId="0" fontId="26" fillId="0" borderId="51" xfId="4" applyFont="1" applyBorder="1" applyAlignment="1">
      <alignment horizontal="center" vertical="center" wrapText="1"/>
    </xf>
    <xf numFmtId="0" fontId="26" fillId="0" borderId="1" xfId="4" applyFont="1" applyBorder="1" applyAlignment="1">
      <alignment horizontal="center" vertical="center" wrapText="1"/>
    </xf>
    <xf numFmtId="0" fontId="26" fillId="0" borderId="3" xfId="4" applyFont="1" applyBorder="1" applyAlignment="1">
      <alignment horizontal="center" vertical="center" wrapText="1"/>
    </xf>
    <xf numFmtId="170" fontId="28" fillId="9" borderId="20" xfId="4" applyNumberFormat="1" applyFont="1" applyFill="1" applyBorder="1" applyAlignment="1">
      <alignment horizontal="center" vertical="center" wrapText="1"/>
    </xf>
    <xf numFmtId="170" fontId="28" fillId="9" borderId="25" xfId="4" applyNumberFormat="1" applyFont="1" applyFill="1" applyBorder="1" applyAlignment="1">
      <alignment horizontal="center" vertical="center" wrapText="1"/>
    </xf>
    <xf numFmtId="170" fontId="28" fillId="9" borderId="33" xfId="4" applyNumberFormat="1" applyFont="1" applyFill="1" applyBorder="1" applyAlignment="1">
      <alignment horizontal="center" vertical="center" wrapText="1"/>
    </xf>
    <xf numFmtId="170" fontId="28" fillId="14" borderId="21" xfId="4" applyNumberFormat="1" applyFont="1" applyFill="1" applyBorder="1" applyAlignment="1">
      <alignment horizontal="center" vertical="center" wrapText="1"/>
    </xf>
    <xf numFmtId="170" fontId="28" fillId="14" borderId="2" xfId="4" applyNumberFormat="1" applyFont="1" applyFill="1" applyBorder="1" applyAlignment="1">
      <alignment horizontal="center" vertical="center" wrapText="1"/>
    </xf>
    <xf numFmtId="170" fontId="28" fillId="14" borderId="4" xfId="4" applyNumberFormat="1" applyFont="1" applyFill="1" applyBorder="1" applyAlignment="1">
      <alignment horizontal="center" vertical="center" wrapText="1"/>
    </xf>
    <xf numFmtId="1" fontId="27" fillId="0" borderId="20" xfId="4" applyNumberFormat="1" applyFont="1" applyBorder="1" applyAlignment="1">
      <alignment horizontal="center" vertical="center"/>
    </xf>
    <xf numFmtId="1" fontId="9" fillId="0" borderId="25" xfId="4" applyNumberFormat="1" applyBorder="1" applyAlignment="1">
      <alignment horizontal="center" vertical="center"/>
    </xf>
    <xf numFmtId="1" fontId="9" fillId="0" borderId="33" xfId="4" applyNumberFormat="1" applyBorder="1" applyAlignment="1">
      <alignment horizontal="center" vertical="center"/>
    </xf>
    <xf numFmtId="0" fontId="24" fillId="0" borderId="0" xfId="4" applyFont="1" applyFill="1" applyAlignment="1">
      <alignment horizontal="center"/>
    </xf>
    <xf numFmtId="0" fontId="25" fillId="0" borderId="0" xfId="4" applyFont="1" applyFill="1" applyAlignment="1">
      <alignment horizontal="center"/>
    </xf>
    <xf numFmtId="170" fontId="28" fillId="12" borderId="21" xfId="4" applyNumberFormat="1" applyFont="1" applyFill="1" applyBorder="1" applyAlignment="1">
      <alignment horizontal="center" vertical="center" wrapText="1"/>
    </xf>
    <xf numFmtId="170" fontId="28" fillId="12" borderId="2" xfId="4" applyNumberFormat="1" applyFont="1" applyFill="1" applyBorder="1" applyAlignment="1">
      <alignment horizontal="center" vertical="center" wrapText="1"/>
    </xf>
    <xf numFmtId="170" fontId="28" fillId="12" borderId="4" xfId="4" applyNumberFormat="1" applyFont="1" applyFill="1" applyBorder="1" applyAlignment="1">
      <alignment horizontal="center" vertical="center" wrapText="1"/>
    </xf>
    <xf numFmtId="170" fontId="28" fillId="13" borderId="21" xfId="4" applyNumberFormat="1" applyFont="1" applyFill="1" applyBorder="1" applyAlignment="1">
      <alignment horizontal="center" vertical="center" wrapText="1"/>
    </xf>
    <xf numFmtId="170" fontId="28" fillId="13" borderId="2" xfId="4" applyNumberFormat="1" applyFont="1" applyFill="1" applyBorder="1" applyAlignment="1">
      <alignment horizontal="center" vertical="center" wrapText="1"/>
    </xf>
    <xf numFmtId="170" fontId="28" fillId="13" borderId="4" xfId="4" applyNumberFormat="1" applyFont="1" applyFill="1" applyBorder="1" applyAlignment="1">
      <alignment horizontal="center" vertical="center" wrapText="1"/>
    </xf>
    <xf numFmtId="0" fontId="27" fillId="0" borderId="20" xfId="4" applyFont="1" applyBorder="1" applyAlignment="1">
      <alignment horizontal="center" vertical="center"/>
    </xf>
    <xf numFmtId="0" fontId="9" fillId="0" borderId="25" xfId="4" applyBorder="1" applyAlignment="1">
      <alignment horizontal="center" vertical="center"/>
    </xf>
    <xf numFmtId="0" fontId="9" fillId="0" borderId="33" xfId="4" applyBorder="1" applyAlignment="1">
      <alignment horizontal="center" vertical="center"/>
    </xf>
    <xf numFmtId="0" fontId="3" fillId="15" borderId="7" xfId="1" applyFont="1" applyFill="1" applyBorder="1" applyAlignment="1">
      <alignment horizontal="center" vertical="center" wrapText="1"/>
    </xf>
    <xf numFmtId="0" fontId="3" fillId="15" borderId="0" xfId="1" applyFont="1" applyFill="1" applyBorder="1" applyAlignment="1">
      <alignment horizontal="center" vertical="center" wrapText="1"/>
    </xf>
    <xf numFmtId="0" fontId="3" fillId="15" borderId="40" xfId="1" applyFont="1" applyFill="1" applyBorder="1" applyAlignment="1">
      <alignment horizontal="center" vertical="center"/>
    </xf>
    <xf numFmtId="0" fontId="3" fillId="15" borderId="41" xfId="1" applyFont="1" applyFill="1" applyBorder="1" applyAlignment="1">
      <alignment horizontal="center" vertical="center"/>
    </xf>
    <xf numFmtId="165" fontId="35" fillId="6" borderId="12" xfId="0" applyNumberFormat="1" applyFont="1" applyFill="1" applyBorder="1" applyAlignment="1">
      <alignment horizontal="center" vertical="center"/>
    </xf>
    <xf numFmtId="165" fontId="35" fillId="6" borderId="13" xfId="0" applyNumberFormat="1" applyFont="1" applyFill="1" applyBorder="1" applyAlignment="1">
      <alignment horizontal="center" vertical="center"/>
    </xf>
    <xf numFmtId="0" fontId="38" fillId="4" borderId="41" xfId="0" applyFont="1" applyFill="1" applyBorder="1" applyAlignment="1">
      <alignment horizontal="left" wrapText="1"/>
    </xf>
    <xf numFmtId="4" fontId="11" fillId="8" borderId="14" xfId="4" applyNumberFormat="1" applyFont="1" applyFill="1" applyBorder="1" applyAlignment="1">
      <alignment horizontal="center"/>
    </xf>
    <xf numFmtId="4" fontId="11" fillId="8" borderId="15" xfId="4" applyNumberFormat="1" applyFont="1" applyFill="1" applyBorder="1" applyAlignment="1">
      <alignment horizontal="center"/>
    </xf>
    <xf numFmtId="4" fontId="11" fillId="8" borderId="16" xfId="4" applyNumberFormat="1" applyFont="1" applyFill="1" applyBorder="1" applyAlignment="1">
      <alignment horizontal="center"/>
    </xf>
    <xf numFmtId="0" fontId="11" fillId="8" borderId="14" xfId="4" applyFont="1" applyFill="1" applyBorder="1" applyAlignment="1">
      <alignment horizontal="center"/>
    </xf>
    <xf numFmtId="0" fontId="11" fillId="8" borderId="15" xfId="4" applyFont="1" applyFill="1" applyBorder="1" applyAlignment="1">
      <alignment horizontal="center"/>
    </xf>
    <xf numFmtId="0" fontId="11" fillId="8" borderId="16" xfId="4" applyFont="1" applyFill="1" applyBorder="1" applyAlignment="1">
      <alignment horizontal="center"/>
    </xf>
    <xf numFmtId="4" fontId="11" fillId="0" borderId="14" xfId="4" applyNumberFormat="1" applyFont="1" applyFill="1" applyBorder="1" applyAlignment="1">
      <alignment horizontal="center"/>
    </xf>
    <xf numFmtId="4" fontId="11" fillId="0" borderId="15" xfId="4" applyNumberFormat="1" applyFont="1" applyFill="1" applyBorder="1" applyAlignment="1">
      <alignment horizontal="center"/>
    </xf>
    <xf numFmtId="4" fontId="11" fillId="0" borderId="16" xfId="4" applyNumberFormat="1" applyFont="1" applyFill="1" applyBorder="1" applyAlignment="1">
      <alignment horizontal="center"/>
    </xf>
    <xf numFmtId="0" fontId="11" fillId="0" borderId="14" xfId="4" applyFont="1" applyFill="1" applyBorder="1" applyAlignment="1">
      <alignment horizontal="center"/>
    </xf>
    <xf numFmtId="0" fontId="11" fillId="0" borderId="15" xfId="4" applyFont="1" applyFill="1" applyBorder="1" applyAlignment="1">
      <alignment horizontal="center"/>
    </xf>
    <xf numFmtId="0" fontId="11" fillId="0" borderId="16" xfId="4" applyFont="1" applyFill="1" applyBorder="1" applyAlignment="1">
      <alignment horizontal="center"/>
    </xf>
    <xf numFmtId="4" fontId="10" fillId="9" borderId="17" xfId="4" applyNumberFormat="1" applyFont="1" applyFill="1" applyBorder="1" applyAlignment="1">
      <alignment horizontal="center" vertical="center" wrapText="1"/>
    </xf>
    <xf numFmtId="4" fontId="10" fillId="9" borderId="22" xfId="4" applyNumberFormat="1" applyFont="1" applyFill="1" applyBorder="1" applyAlignment="1">
      <alignment horizontal="center" vertical="center" wrapText="1"/>
    </xf>
    <xf numFmtId="4" fontId="10" fillId="10" borderId="18" xfId="4" applyNumberFormat="1" applyFont="1" applyFill="1" applyBorder="1" applyAlignment="1">
      <alignment horizontal="center" vertical="center" wrapText="1"/>
    </xf>
    <xf numFmtId="4" fontId="10" fillId="10" borderId="23" xfId="4" applyNumberFormat="1" applyFont="1" applyFill="1" applyBorder="1" applyAlignment="1">
      <alignment horizontal="center" vertical="center" wrapText="1"/>
    </xf>
    <xf numFmtId="4" fontId="10" fillId="8" borderId="19" xfId="4" applyNumberFormat="1" applyFont="1" applyFill="1" applyBorder="1" applyAlignment="1">
      <alignment horizontal="center" vertical="center" wrapText="1"/>
    </xf>
    <xf numFmtId="4" fontId="10" fillId="8" borderId="24" xfId="4" applyNumberFormat="1" applyFont="1" applyFill="1" applyBorder="1" applyAlignment="1">
      <alignment horizontal="center" vertical="center" wrapText="1"/>
    </xf>
    <xf numFmtId="4" fontId="11" fillId="9" borderId="17" xfId="4" applyNumberFormat="1" applyFont="1" applyFill="1" applyBorder="1" applyAlignment="1">
      <alignment horizontal="center" vertical="center"/>
    </xf>
    <xf numFmtId="4" fontId="11" fillId="9" borderId="22" xfId="4" applyNumberFormat="1" applyFont="1" applyFill="1" applyBorder="1" applyAlignment="1">
      <alignment horizontal="center" vertical="center"/>
    </xf>
    <xf numFmtId="4" fontId="10" fillId="9" borderId="18" xfId="4" applyNumberFormat="1" applyFont="1" applyFill="1" applyBorder="1" applyAlignment="1">
      <alignment horizontal="center" vertical="center" wrapText="1"/>
    </xf>
    <xf numFmtId="4" fontId="10" fillId="9" borderId="23" xfId="4" applyNumberFormat="1" applyFont="1" applyFill="1" applyBorder="1" applyAlignment="1">
      <alignment horizontal="center" vertical="center" wrapText="1"/>
    </xf>
    <xf numFmtId="0" fontId="10" fillId="9" borderId="18" xfId="4" applyFont="1" applyFill="1" applyBorder="1" applyAlignment="1">
      <alignment horizontal="center" vertical="center" wrapText="1"/>
    </xf>
    <xf numFmtId="0" fontId="10" fillId="9" borderId="23" xfId="4" applyFont="1" applyFill="1" applyBorder="1" applyAlignment="1">
      <alignment horizontal="center" vertical="center" wrapText="1"/>
    </xf>
    <xf numFmtId="43" fontId="10" fillId="10" borderId="18" xfId="4" applyNumberFormat="1" applyFont="1" applyFill="1" applyBorder="1" applyAlignment="1">
      <alignment horizontal="center" vertical="center" wrapText="1"/>
    </xf>
    <xf numFmtId="43" fontId="10" fillId="10" borderId="23" xfId="4" applyNumberFormat="1" applyFont="1" applyFill="1" applyBorder="1" applyAlignment="1">
      <alignment horizontal="center" vertical="center" wrapText="1"/>
    </xf>
    <xf numFmtId="43" fontId="10" fillId="8" borderId="19" xfId="4" applyNumberFormat="1" applyFont="1" applyFill="1" applyBorder="1" applyAlignment="1">
      <alignment horizontal="center" vertical="center" wrapText="1"/>
    </xf>
    <xf numFmtId="43" fontId="10" fillId="8" borderId="24" xfId="4" applyNumberFormat="1" applyFont="1" applyFill="1" applyBorder="1" applyAlignment="1">
      <alignment horizontal="center" vertical="center" wrapText="1"/>
    </xf>
    <xf numFmtId="0" fontId="10" fillId="9" borderId="17" xfId="4" applyFont="1" applyFill="1" applyBorder="1" applyAlignment="1">
      <alignment horizontal="center" vertical="center" wrapText="1"/>
    </xf>
    <xf numFmtId="0" fontId="10" fillId="9" borderId="22" xfId="4" applyFont="1" applyFill="1" applyBorder="1" applyAlignment="1">
      <alignment horizontal="center" vertical="center" wrapText="1"/>
    </xf>
    <xf numFmtId="0" fontId="11" fillId="9" borderId="17" xfId="4" applyFont="1" applyFill="1" applyBorder="1" applyAlignment="1">
      <alignment horizontal="center" vertical="center"/>
    </xf>
    <xf numFmtId="0" fontId="11" fillId="9" borderId="22" xfId="4" applyFont="1" applyFill="1" applyBorder="1" applyAlignment="1">
      <alignment horizontal="center" vertical="center"/>
    </xf>
    <xf numFmtId="0" fontId="11" fillId="11" borderId="17" xfId="4" applyFont="1" applyFill="1" applyBorder="1" applyAlignment="1">
      <alignment horizontal="center" vertical="center"/>
    </xf>
    <xf numFmtId="0" fontId="11" fillId="11" borderId="22" xfId="4" applyFont="1" applyFill="1" applyBorder="1" applyAlignment="1">
      <alignment horizontal="center" vertical="center"/>
    </xf>
    <xf numFmtId="0" fontId="10" fillId="11" borderId="18" xfId="4" applyFont="1" applyFill="1" applyBorder="1" applyAlignment="1">
      <alignment horizontal="center" vertical="center" wrapText="1"/>
    </xf>
    <xf numFmtId="0" fontId="10" fillId="11" borderId="23" xfId="4" applyFont="1" applyFill="1" applyBorder="1" applyAlignment="1">
      <alignment horizontal="center" vertical="center" wrapText="1"/>
    </xf>
    <xf numFmtId="0" fontId="10" fillId="11" borderId="17" xfId="4" applyFont="1" applyFill="1" applyBorder="1" applyAlignment="1">
      <alignment horizontal="center" vertical="center" wrapText="1"/>
    </xf>
    <xf numFmtId="0" fontId="10" fillId="11" borderId="22" xfId="4" applyFont="1" applyFill="1" applyBorder="1" applyAlignment="1">
      <alignment horizontal="center" vertical="center" wrapText="1"/>
    </xf>
    <xf numFmtId="0" fontId="10" fillId="12" borderId="17" xfId="4" applyFont="1" applyFill="1" applyBorder="1" applyAlignment="1">
      <alignment horizontal="center" vertical="center" wrapText="1"/>
    </xf>
    <xf numFmtId="0" fontId="10" fillId="12" borderId="22" xfId="4" applyFont="1" applyFill="1" applyBorder="1" applyAlignment="1">
      <alignment horizontal="center" vertical="center" wrapText="1"/>
    </xf>
    <xf numFmtId="0" fontId="11" fillId="12" borderId="17" xfId="4" applyFont="1" applyFill="1" applyBorder="1" applyAlignment="1">
      <alignment horizontal="center" vertical="center"/>
    </xf>
    <xf numFmtId="0" fontId="11" fillId="12" borderId="22" xfId="4" applyFont="1" applyFill="1" applyBorder="1" applyAlignment="1">
      <alignment horizontal="center" vertical="center"/>
    </xf>
    <xf numFmtId="0" fontId="10" fillId="12" borderId="18" xfId="4" applyFont="1" applyFill="1" applyBorder="1" applyAlignment="1">
      <alignment horizontal="center" vertical="center" wrapText="1"/>
    </xf>
    <xf numFmtId="0" fontId="10" fillId="12" borderId="23" xfId="4" applyFont="1" applyFill="1" applyBorder="1" applyAlignment="1">
      <alignment horizontal="center" vertical="center" wrapText="1"/>
    </xf>
    <xf numFmtId="0" fontId="10" fillId="13" borderId="17" xfId="4" applyFont="1" applyFill="1" applyBorder="1" applyAlignment="1">
      <alignment horizontal="center" vertical="center" wrapText="1"/>
    </xf>
    <xf numFmtId="0" fontId="10" fillId="13" borderId="22" xfId="4" applyFont="1" applyFill="1" applyBorder="1" applyAlignment="1">
      <alignment horizontal="center" vertical="center" wrapText="1"/>
    </xf>
    <xf numFmtId="0" fontId="10" fillId="13" borderId="18" xfId="4" applyFont="1" applyFill="1" applyBorder="1" applyAlignment="1">
      <alignment horizontal="center" vertical="center" wrapText="1"/>
    </xf>
    <xf numFmtId="0" fontId="10" fillId="13" borderId="23" xfId="4" applyFont="1" applyFill="1" applyBorder="1" applyAlignment="1">
      <alignment horizontal="center" vertical="center" wrapText="1"/>
    </xf>
    <xf numFmtId="0" fontId="11" fillId="13" borderId="17" xfId="4" applyFont="1" applyFill="1" applyBorder="1" applyAlignment="1">
      <alignment horizontal="center" vertical="center"/>
    </xf>
    <xf numFmtId="0" fontId="11" fillId="13" borderId="22" xfId="4" applyFont="1" applyFill="1" applyBorder="1" applyAlignment="1">
      <alignment horizontal="center" vertical="center"/>
    </xf>
    <xf numFmtId="0" fontId="11" fillId="0" borderId="39" xfId="4" applyFont="1" applyFill="1" applyBorder="1" applyAlignment="1">
      <alignment horizontal="center"/>
    </xf>
    <xf numFmtId="0" fontId="11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 wrapText="1"/>
    </xf>
    <xf numFmtId="43" fontId="10" fillId="0" borderId="0" xfId="4" applyNumberFormat="1" applyFont="1" applyFill="1" applyBorder="1" applyAlignment="1">
      <alignment horizontal="center" vertical="center" wrapText="1"/>
    </xf>
    <xf numFmtId="0" fontId="11" fillId="14" borderId="17" xfId="4" applyFont="1" applyFill="1" applyBorder="1" applyAlignment="1">
      <alignment horizontal="center" vertical="center"/>
    </xf>
    <xf numFmtId="0" fontId="11" fillId="14" borderId="22" xfId="4" applyFont="1" applyFill="1" applyBorder="1" applyAlignment="1">
      <alignment horizontal="center" vertical="center"/>
    </xf>
    <xf numFmtId="0" fontId="10" fillId="14" borderId="18" xfId="4" applyFont="1" applyFill="1" applyBorder="1" applyAlignment="1">
      <alignment horizontal="center" vertical="center" wrapText="1"/>
    </xf>
    <xf numFmtId="0" fontId="10" fillId="14" borderId="23" xfId="4" applyFont="1" applyFill="1" applyBorder="1" applyAlignment="1">
      <alignment horizontal="center" vertical="center" wrapText="1"/>
    </xf>
    <xf numFmtId="0" fontId="10" fillId="14" borderId="17" xfId="4" applyFont="1" applyFill="1" applyBorder="1" applyAlignment="1">
      <alignment horizontal="center" vertical="center" wrapText="1"/>
    </xf>
    <xf numFmtId="0" fontId="10" fillId="14" borderId="22" xfId="4" applyFont="1" applyFill="1" applyBorder="1" applyAlignment="1">
      <alignment horizontal="center" vertical="center" wrapText="1"/>
    </xf>
    <xf numFmtId="4" fontId="11" fillId="0" borderId="14" xfId="4" applyNumberFormat="1" applyFont="1" applyBorder="1" applyAlignment="1">
      <alignment horizontal="center"/>
    </xf>
    <xf numFmtId="4" fontId="11" fillId="0" borderId="15" xfId="4" applyNumberFormat="1" applyFont="1" applyBorder="1" applyAlignment="1">
      <alignment horizontal="center"/>
    </xf>
    <xf numFmtId="4" fontId="11" fillId="0" borderId="16" xfId="4" applyNumberFormat="1" applyFont="1" applyBorder="1" applyAlignment="1">
      <alignment horizontal="center"/>
    </xf>
    <xf numFmtId="0" fontId="11" fillId="0" borderId="14" xfId="4" applyFont="1" applyBorder="1" applyAlignment="1">
      <alignment horizontal="center"/>
    </xf>
    <xf numFmtId="0" fontId="11" fillId="0" borderId="15" xfId="4" applyFont="1" applyBorder="1" applyAlignment="1">
      <alignment horizontal="center"/>
    </xf>
    <xf numFmtId="0" fontId="11" fillId="0" borderId="16" xfId="4" applyFont="1" applyBorder="1" applyAlignment="1">
      <alignment horizontal="center"/>
    </xf>
    <xf numFmtId="4" fontId="10" fillId="10" borderId="18" xfId="4" applyNumberFormat="1" applyFont="1" applyFill="1" applyBorder="1" applyAlignment="1">
      <alignment horizontal="center" vertical="center"/>
    </xf>
    <xf numFmtId="4" fontId="10" fillId="10" borderId="23" xfId="4" applyNumberFormat="1" applyFont="1" applyFill="1" applyBorder="1" applyAlignment="1">
      <alignment horizontal="center" vertical="center"/>
    </xf>
    <xf numFmtId="4" fontId="10" fillId="8" borderId="19" xfId="4" applyNumberFormat="1" applyFont="1" applyFill="1" applyBorder="1" applyAlignment="1">
      <alignment horizontal="center" vertical="center"/>
    </xf>
    <xf numFmtId="4" fontId="10" fillId="8" borderId="24" xfId="4" applyNumberFormat="1" applyFont="1" applyFill="1" applyBorder="1" applyAlignment="1">
      <alignment horizontal="center" vertical="center"/>
    </xf>
    <xf numFmtId="43" fontId="10" fillId="10" borderId="18" xfId="4" applyNumberFormat="1" applyFont="1" applyFill="1" applyBorder="1" applyAlignment="1">
      <alignment horizontal="center" vertical="center"/>
    </xf>
    <xf numFmtId="43" fontId="10" fillId="10" borderId="23" xfId="4" applyNumberFormat="1" applyFont="1" applyFill="1" applyBorder="1" applyAlignment="1">
      <alignment horizontal="center" vertical="center"/>
    </xf>
    <xf numFmtId="43" fontId="10" fillId="8" borderId="19" xfId="4" applyNumberFormat="1" applyFont="1" applyFill="1" applyBorder="1" applyAlignment="1">
      <alignment horizontal="center" vertical="center"/>
    </xf>
    <xf numFmtId="43" fontId="10" fillId="8" borderId="24" xfId="4" applyNumberFormat="1" applyFont="1" applyFill="1" applyBorder="1" applyAlignment="1">
      <alignment horizontal="center" vertical="center"/>
    </xf>
    <xf numFmtId="4" fontId="10" fillId="9" borderId="0" xfId="4" applyNumberFormat="1" applyFont="1" applyFill="1" applyBorder="1" applyAlignment="1">
      <alignment horizontal="center" vertical="center" wrapText="1"/>
    </xf>
  </cellXfs>
  <cellStyles count="7">
    <cellStyle name="Comma 2" xfId="5"/>
    <cellStyle name="Comma 2 2" xfId="6"/>
    <cellStyle name="Good" xfId="1" builtinId="26"/>
    <cellStyle name="Input" xfId="2" builtinId="20"/>
    <cellStyle name="Normal" xfId="0" builtinId="0"/>
    <cellStyle name="Normal 2" xfId="4"/>
    <cellStyle name="Percent" xfId="3" builtinId="5"/>
  </cellStyles>
  <dxfs count="84">
    <dxf>
      <numFmt numFmtId="34" formatCode="_-&quot;£&quot;* #,##0.00_-;\-&quot;£&quot;* #,##0.00_-;_-&quot;£&quot;* &quot;-&quot;??_-;_-@_-"/>
    </dxf>
    <dxf>
      <numFmt numFmtId="177" formatCode="_-[$€-2]\ * #,##0.00_-;\-[$€-2]\ * #,##0.00_-;_-[$€-2]\ * &quot;-&quot;??_-;_-@_-"/>
    </dxf>
    <dxf>
      <numFmt numFmtId="165" formatCode="_-[$$-409]* #,##0.00_ ;_-[$$-409]* \-#,##0.00\ ;_-[$$-409]* &quot;-&quot;??_ ;_-@_ "/>
    </dxf>
    <dxf>
      <numFmt numFmtId="34" formatCode="_-&quot;£&quot;* #,##0.00_-;\-&quot;£&quot;* #,##0.00_-;_-&quot;£&quot;* &quot;-&quot;??_-;_-@_-"/>
    </dxf>
    <dxf>
      <numFmt numFmtId="177" formatCode="_-[$€-2]\ * #,##0.00_-;\-[$€-2]\ * #,##0.00_-;_-[$€-2]\ * &quot;-&quot;??_-;_-@_-"/>
    </dxf>
    <dxf>
      <numFmt numFmtId="165" formatCode="_-[$$-409]* #,##0.00_ ;_-[$$-409]* \-#,##0.00\ ;_-[$$-409]* &quot;-&quot;??_ ;_-@_ "/>
    </dxf>
    <dxf>
      <numFmt numFmtId="175" formatCode="[$€-2]\ #,##0"/>
    </dxf>
    <dxf>
      <numFmt numFmtId="170" formatCode="[$$-409]#,##0"/>
    </dxf>
    <dxf>
      <numFmt numFmtId="176" formatCode="&quot;£&quot;#,##0"/>
    </dxf>
    <dxf>
      <numFmt numFmtId="34" formatCode="_-&quot;£&quot;* #,##0.00_-;\-&quot;£&quot;* #,##0.00_-;_-&quot;£&quot;* &quot;-&quot;??_-;_-@_-"/>
    </dxf>
    <dxf>
      <numFmt numFmtId="177" formatCode="_-[$€-2]\ * #,##0.00_-;\-[$€-2]\ * #,##0.00_-;_-[$€-2]\ * &quot;-&quot;??_-;_-@_-"/>
    </dxf>
    <dxf>
      <numFmt numFmtId="165" formatCode="_-[$$-409]* #,##0.00_ ;_-[$$-409]* \-#,##0.00\ ;_-[$$-409]* &quot;-&quot;??_ ;_-@_ "/>
    </dxf>
    <dxf>
      <numFmt numFmtId="175" formatCode="[$€-2]\ #,##0"/>
    </dxf>
    <dxf>
      <numFmt numFmtId="170" formatCode="[$$-409]#,##0"/>
    </dxf>
    <dxf>
      <numFmt numFmtId="176" formatCode="&quot;£&quot;#,##0"/>
    </dxf>
    <dxf>
      <numFmt numFmtId="34" formatCode="_-&quot;£&quot;* #,##0.00_-;\-&quot;£&quot;* #,##0.00_-;_-&quot;£&quot;* &quot;-&quot;??_-;_-@_-"/>
    </dxf>
    <dxf>
      <numFmt numFmtId="177" formatCode="_-[$€-2]\ * #,##0.00_-;\-[$€-2]\ * #,##0.00_-;_-[$€-2]\ * &quot;-&quot;??_-;_-@_-"/>
    </dxf>
    <dxf>
      <numFmt numFmtId="165" formatCode="_-[$$-409]* #,##0.00_ ;_-[$$-409]* \-#,##0.00\ ;_-[$$-409]* &quot;-&quot;??_ ;_-@_ "/>
    </dxf>
    <dxf>
      <numFmt numFmtId="175" formatCode="[$€-2]\ #,##0"/>
    </dxf>
    <dxf>
      <numFmt numFmtId="170" formatCode="[$$-409]#,##0"/>
    </dxf>
    <dxf>
      <numFmt numFmtId="176" formatCode="&quot;£&quot;#,##0"/>
    </dxf>
    <dxf>
      <numFmt numFmtId="34" formatCode="_-&quot;£&quot;* #,##0.00_-;\-&quot;£&quot;* #,##0.00_-;_-&quot;£&quot;* &quot;-&quot;??_-;_-@_-"/>
    </dxf>
    <dxf>
      <numFmt numFmtId="177" formatCode="_-[$€-2]\ * #,##0.00_-;\-[$€-2]\ * #,##0.00_-;_-[$€-2]\ * &quot;-&quot;??_-;_-@_-"/>
    </dxf>
    <dxf>
      <numFmt numFmtId="165" formatCode="_-[$$-409]* #,##0.00_ ;_-[$$-409]* \-#,##0.00\ ;_-[$$-409]* &quot;-&quot;??_ ;_-@_ "/>
    </dxf>
    <dxf>
      <numFmt numFmtId="34" formatCode="_-&quot;£&quot;* #,##0.00_-;\-&quot;£&quot;* #,##0.00_-;_-&quot;£&quot;* &quot;-&quot;??_-;_-@_-"/>
    </dxf>
    <dxf>
      <numFmt numFmtId="177" formatCode="_-[$€-2]\ * #,##0.00_-;\-[$€-2]\ * #,##0.00_-;_-[$€-2]\ * &quot;-&quot;??_-;_-@_-"/>
    </dxf>
    <dxf>
      <numFmt numFmtId="165" formatCode="_-[$$-409]* #,##0.00_ ;_-[$$-409]* \-#,##0.00\ ;_-[$$-409]* &quot;-&quot;??_ ;_-@_ "/>
    </dxf>
    <dxf>
      <numFmt numFmtId="34" formatCode="_-&quot;£&quot;* #,##0.00_-;\-&quot;£&quot;* #,##0.00_-;_-&quot;£&quot;* &quot;-&quot;??_-;_-@_-"/>
    </dxf>
    <dxf>
      <numFmt numFmtId="177" formatCode="_-[$€-2]\ * #,##0.00_-;\-[$€-2]\ * #,##0.00_-;_-[$€-2]\ * &quot;-&quot;??_-;_-@_-"/>
    </dxf>
    <dxf>
      <numFmt numFmtId="165" formatCode="_-[$$-409]* #,##0.00_ ;_-[$$-409]* \-#,##0.00\ ;_-[$$-409]* &quot;-&quot;??_ ;_-@_ "/>
    </dxf>
    <dxf>
      <numFmt numFmtId="34" formatCode="_-&quot;£&quot;* #,##0.00_-;\-&quot;£&quot;* #,##0.00_-;_-&quot;£&quot;* &quot;-&quot;??_-;_-@_-"/>
    </dxf>
    <dxf>
      <numFmt numFmtId="177" formatCode="_-[$€-2]\ * #,##0.00_-;\-[$€-2]\ * #,##0.00_-;_-[$€-2]\ * &quot;-&quot;??_-;_-@_-"/>
    </dxf>
    <dxf>
      <numFmt numFmtId="165" formatCode="_-[$$-409]* #,##0.00_ ;_-[$$-409]* \-#,##0.00\ ;_-[$$-409]* &quot;-&quot;??_ ;_-@_ "/>
    </dxf>
    <dxf>
      <numFmt numFmtId="175" formatCode="[$€-2]\ #,##0"/>
    </dxf>
    <dxf>
      <numFmt numFmtId="170" formatCode="[$$-409]#,##0"/>
    </dxf>
    <dxf>
      <numFmt numFmtId="176" formatCode="&quot;£&quot;#,##0"/>
    </dxf>
    <dxf>
      <numFmt numFmtId="34" formatCode="_-&quot;£&quot;* #,##0.00_-;\-&quot;£&quot;* #,##0.00_-;_-&quot;£&quot;* &quot;-&quot;??_-;_-@_-"/>
    </dxf>
    <dxf>
      <numFmt numFmtId="177" formatCode="_-[$€-2]\ * #,##0.00_-;\-[$€-2]\ * #,##0.00_-;_-[$€-2]\ * &quot;-&quot;??_-;_-@_-"/>
    </dxf>
    <dxf>
      <numFmt numFmtId="165" formatCode="_-[$$-409]* #,##0.00_ ;_-[$$-409]* \-#,##0.00\ ;_-[$$-409]* &quot;-&quot;??_ ;_-@_ "/>
    </dxf>
    <dxf>
      <numFmt numFmtId="175" formatCode="[$€-2]\ #,##0"/>
    </dxf>
    <dxf>
      <numFmt numFmtId="170" formatCode="[$$-409]#,##0"/>
    </dxf>
    <dxf>
      <numFmt numFmtId="176" formatCode="&quot;£&quot;#,##0"/>
    </dxf>
    <dxf>
      <numFmt numFmtId="34" formatCode="_-&quot;£&quot;* #,##0.00_-;\-&quot;£&quot;* #,##0.00_-;_-&quot;£&quot;* &quot;-&quot;??_-;_-@_-"/>
    </dxf>
    <dxf>
      <numFmt numFmtId="177" formatCode="_-[$€-2]\ * #,##0.00_-;\-[$€-2]\ * #,##0.00_-;_-[$€-2]\ * &quot;-&quot;??_-;_-@_-"/>
    </dxf>
    <dxf>
      <numFmt numFmtId="165" formatCode="_-[$$-409]* #,##0.00_ ;_-[$$-409]* \-#,##0.00\ ;_-[$$-409]* &quot;-&quot;??_ ;_-@_ "/>
    </dxf>
    <dxf>
      <numFmt numFmtId="34" formatCode="_-&quot;£&quot;* #,##0.00_-;\-&quot;£&quot;* #,##0.00_-;_-&quot;£&quot;* &quot;-&quot;??_-;_-@_-"/>
    </dxf>
    <dxf>
      <numFmt numFmtId="177" formatCode="_-[$€-2]\ * #,##0.00_-;\-[$€-2]\ * #,##0.00_-;_-[$€-2]\ * &quot;-&quot;??_-;_-@_-"/>
    </dxf>
    <dxf>
      <numFmt numFmtId="165" formatCode="_-[$$-409]* #,##0.00_ ;_-[$$-409]* \-#,##0.00\ ;_-[$$-409]* &quot;-&quot;??_ ;_-@_ "/>
    </dxf>
    <dxf>
      <numFmt numFmtId="175" formatCode="[$€-2]\ #,##0"/>
    </dxf>
    <dxf>
      <numFmt numFmtId="170" formatCode="[$$-409]#,##0"/>
    </dxf>
    <dxf>
      <numFmt numFmtId="176" formatCode="&quot;£&quot;#,##0"/>
    </dxf>
    <dxf>
      <numFmt numFmtId="175" formatCode="[$€-2]\ #,##0"/>
    </dxf>
    <dxf>
      <numFmt numFmtId="170" formatCode="[$$-409]#,##0"/>
    </dxf>
    <dxf>
      <numFmt numFmtId="176" formatCode="&quot;£&quot;#,##0"/>
    </dxf>
    <dxf>
      <numFmt numFmtId="34" formatCode="_-&quot;£&quot;* #,##0.00_-;\-&quot;£&quot;* #,##0.00_-;_-&quot;£&quot;* &quot;-&quot;??_-;_-@_-"/>
    </dxf>
    <dxf>
      <numFmt numFmtId="177" formatCode="_-[$€-2]\ * #,##0.00_-;\-[$€-2]\ * #,##0.00_-;_-[$€-2]\ * &quot;-&quot;??_-;_-@_-"/>
    </dxf>
    <dxf>
      <numFmt numFmtId="165" formatCode="_-[$$-409]* #,##0.00_ ;_-[$$-409]* \-#,##0.00\ ;_-[$$-409]* &quot;-&quot;??_ ;_-@_ "/>
    </dxf>
    <dxf>
      <numFmt numFmtId="175" formatCode="[$€-2]\ #,##0"/>
    </dxf>
    <dxf>
      <numFmt numFmtId="170" formatCode="[$$-409]#,##0"/>
    </dxf>
    <dxf>
      <numFmt numFmtId="176" formatCode="&quot;£&quot;#,##0"/>
    </dxf>
    <dxf>
      <numFmt numFmtId="34" formatCode="_-&quot;£&quot;* #,##0.00_-;\-&quot;£&quot;* #,##0.00_-;_-&quot;£&quot;* &quot;-&quot;??_-;_-@_-"/>
    </dxf>
    <dxf>
      <numFmt numFmtId="177" formatCode="_-[$€-2]\ * #,##0.00_-;\-[$€-2]\ * #,##0.00_-;_-[$€-2]\ * &quot;-&quot;??_-;_-@_-"/>
    </dxf>
    <dxf>
      <numFmt numFmtId="165" formatCode="_-[$$-409]* #,##0.00_ ;_-[$$-409]* \-#,##0.00\ ;_-[$$-409]* &quot;-&quot;??_ ;_-@_ "/>
    </dxf>
    <dxf>
      <numFmt numFmtId="34" formatCode="_-&quot;£&quot;* #,##0.00_-;\-&quot;£&quot;* #,##0.00_-;_-&quot;£&quot;* &quot;-&quot;??_-;_-@_-"/>
    </dxf>
    <dxf>
      <numFmt numFmtId="177" formatCode="_-[$€-2]\ * #,##0.00_-;\-[$€-2]\ * #,##0.00_-;_-[$€-2]\ * &quot;-&quot;??_-;_-@_-"/>
    </dxf>
    <dxf>
      <numFmt numFmtId="165" formatCode="_-[$$-409]* #,##0.00_ ;_-[$$-409]* \-#,##0.00\ ;_-[$$-409]* &quot;-&quot;??_ ;_-@_ "/>
    </dxf>
    <dxf>
      <numFmt numFmtId="34" formatCode="_-&quot;£&quot;* #,##0.00_-;\-&quot;£&quot;* #,##0.00_-;_-&quot;£&quot;* &quot;-&quot;??_-;_-@_-"/>
    </dxf>
    <dxf>
      <numFmt numFmtId="177" formatCode="_-[$€-2]\ * #,##0.00_-;\-[$€-2]\ * #,##0.00_-;_-[$€-2]\ * &quot;-&quot;??_-;_-@_-"/>
    </dxf>
    <dxf>
      <numFmt numFmtId="165" formatCode="_-[$$-409]* #,##0.00_ ;_-[$$-409]* \-#,##0.00\ ;_-[$$-409]* &quot;-&quot;??_ ;_-@_ "/>
    </dxf>
    <dxf>
      <numFmt numFmtId="34" formatCode="_-&quot;£&quot;* #,##0.00_-;\-&quot;£&quot;* #,##0.00_-;_-&quot;£&quot;* &quot;-&quot;??_-;_-@_-"/>
    </dxf>
    <dxf>
      <numFmt numFmtId="177" formatCode="_-[$€-2]\ * #,##0.00_-;\-[$€-2]\ * #,##0.00_-;_-[$€-2]\ * &quot;-&quot;??_-;_-@_-"/>
    </dxf>
    <dxf>
      <numFmt numFmtId="165" formatCode="_-[$$-409]* #,##0.00_ ;_-[$$-409]* \-#,##0.00\ ;_-[$$-409]* &quot;-&quot;??_ ;_-@_ "/>
    </dxf>
    <dxf>
      <numFmt numFmtId="175" formatCode="[$€-2]\ #,##0"/>
    </dxf>
    <dxf>
      <numFmt numFmtId="170" formatCode="[$$-409]#,##0"/>
    </dxf>
    <dxf>
      <numFmt numFmtId="176" formatCode="&quot;£&quot;#,##0"/>
    </dxf>
    <dxf>
      <numFmt numFmtId="34" formatCode="_-&quot;£&quot;* #,##0.00_-;\-&quot;£&quot;* #,##0.00_-;_-&quot;£&quot;* &quot;-&quot;??_-;_-@_-"/>
    </dxf>
    <dxf>
      <numFmt numFmtId="177" formatCode="_-[$€-2]\ * #,##0.00_-;\-[$€-2]\ * #,##0.00_-;_-[$€-2]\ * &quot;-&quot;??_-;_-@_-"/>
    </dxf>
    <dxf>
      <numFmt numFmtId="165" formatCode="_-[$$-409]* #,##0.00_ ;_-[$$-409]* \-#,##0.00\ ;_-[$$-409]* &quot;-&quot;??_ ;_-@_ "/>
    </dxf>
    <dxf>
      <numFmt numFmtId="34" formatCode="_-&quot;£&quot;* #,##0.00_-;\-&quot;£&quot;* #,##0.00_-;_-&quot;£&quot;* &quot;-&quot;??_-;_-@_-"/>
    </dxf>
    <dxf>
      <numFmt numFmtId="177" formatCode="_-[$€-2]\ * #,##0.00_-;\-[$€-2]\ * #,##0.00_-;_-[$€-2]\ * &quot;-&quot;??_-;_-@_-"/>
    </dxf>
    <dxf>
      <numFmt numFmtId="165" formatCode="_-[$$-409]* #,##0.00_ ;_-[$$-409]* \-#,##0.00\ ;_-[$$-409]* &quot;-&quot;??_ ;_-@_ "/>
    </dxf>
    <dxf>
      <numFmt numFmtId="175" formatCode="[$€-2]\ #,##0"/>
    </dxf>
    <dxf>
      <numFmt numFmtId="170" formatCode="[$$-409]#,##0"/>
    </dxf>
    <dxf>
      <numFmt numFmtId="176" formatCode="&quot;£&quot;#,##0"/>
    </dxf>
  </dxfs>
  <tableStyles count="0" defaultTableStyle="TableStyleMedium9" defaultPivotStyle="PivotStyleLight16"/>
  <colors>
    <mruColors>
      <color rgb="FF234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1000125</xdr:colOff>
      <xdr:row>0</xdr:row>
      <xdr:rowOff>60512</xdr:rowOff>
    </xdr:from>
    <xdr:to>
      <xdr:col>6</xdr:col>
      <xdr:colOff>2803</xdr:colOff>
      <xdr:row>8</xdr:row>
      <xdr:rowOff>0</xdr:rowOff>
    </xdr:to>
    <xdr:grpSp>
      <xdr:nvGrpSpPr>
        <xdr:cNvPr id="2" name="Group 1"/>
        <xdr:cNvGrpSpPr/>
      </xdr:nvGrpSpPr>
      <xdr:grpSpPr>
        <a:xfrm>
          <a:off x="4133850" y="60512"/>
          <a:ext cx="2641228" cy="1854013"/>
          <a:chOff x="4136263" y="33617"/>
          <a:chExt cx="2578455" cy="2084072"/>
        </a:xfrm>
      </xdr:grpSpPr>
      <xdr:pic>
        <xdr:nvPicPr>
          <xdr:cNvPr id="3" name="Picture 3" descr="HC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4136263" y="33617"/>
            <a:ext cx="2578455" cy="541725"/>
          </a:xfrm>
          <a:prstGeom prst="rect">
            <a:avLst/>
          </a:prstGeom>
          <a:noFill/>
        </xdr:spPr>
      </xdr:pic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5141378" y="630669"/>
            <a:ext cx="1538007" cy="14870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91440" rIns="91440" bIns="91440" anchor="t" upright="1"/>
          <a:lstStyle/>
          <a:p>
            <a:pPr algn="r" rtl="0">
              <a:defRPr sz="1000"/>
            </a:pPr>
            <a:r>
              <a:rPr lang="en-GB" sz="1000" b="1" i="0" u="none" strike="noStrike" baseline="0">
                <a:solidFill>
                  <a:srgbClr val="23408F"/>
                </a:solidFill>
                <a:latin typeface="Calibri"/>
                <a:cs typeface="Calibri"/>
              </a:rPr>
              <a:t>HealthCare International </a:t>
            </a:r>
          </a:p>
          <a:p>
            <a:pPr algn="r" rtl="0">
              <a:defRPr sz="1000"/>
            </a:pPr>
            <a:r>
              <a:rPr lang="en-GB" sz="1000" b="1" i="0" u="none" strike="noStrike" baseline="0">
                <a:solidFill>
                  <a:srgbClr val="23408F"/>
                </a:solidFill>
                <a:latin typeface="Calibri"/>
                <a:cs typeface="Calibri"/>
              </a:rPr>
              <a:t> Global Network Ltd</a:t>
            </a:r>
          </a:p>
          <a:p>
            <a:pPr algn="r" rtl="0">
              <a:defRPr sz="1000"/>
            </a:pPr>
            <a:r>
              <a:rPr lang="en-GB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UK Administration: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95 Cromwell Road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London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SW7 4DL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United Kingdom</a:t>
            </a:r>
          </a:p>
          <a:p>
            <a:pPr algn="r" rtl="0">
              <a:defRPr sz="1000"/>
            </a:pPr>
            <a:r>
              <a:rPr lang="en-GB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T:</a:t>
            </a: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+44 20 7590 8800</a:t>
            </a:r>
          </a:p>
          <a:p>
            <a:pPr algn="r" rtl="0">
              <a:defRPr sz="1000"/>
            </a:pPr>
            <a:r>
              <a:rPr lang="en-GB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F:</a:t>
            </a: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+44 20 7590 8815</a:t>
            </a:r>
            <a:endParaRPr lang="en-GB" sz="900" b="0" i="0" u="none" strike="noStrike" baseline="0">
              <a:solidFill>
                <a:srgbClr val="7F7F7F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GB" sz="900" b="0" i="0" u="none" strike="noStrike" baseline="0">
              <a:solidFill>
                <a:srgbClr val="7F7F7F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0</xdr:col>
      <xdr:colOff>76200</xdr:colOff>
      <xdr:row>30</xdr:row>
      <xdr:rowOff>0</xdr:rowOff>
    </xdr:from>
    <xdr:to>
      <xdr:col>5</xdr:col>
      <xdr:colOff>790575</xdr:colOff>
      <xdr:row>35</xdr:row>
      <xdr:rowOff>149574</xdr:rowOff>
    </xdr:to>
    <xdr:sp macro="" textlink="">
      <xdr:nvSpPr>
        <xdr:cNvPr id="5" name="TextBox 4"/>
        <xdr:cNvSpPr txBox="1"/>
      </xdr:nvSpPr>
      <xdr:spPr>
        <a:xfrm>
          <a:off x="76200" y="7429500"/>
          <a:ext cx="6448425" cy="1102074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*All quotes are indicative and subject to final underwriting</a:t>
          </a:r>
          <a:b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</a:br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** Dental and VisionCare are included as standard in the HCI Executive Plan</a:t>
          </a:r>
        </a:p>
        <a:p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For more information on our wide range of plans and benefits, please do not hesitate to contact our advisory team by telephone on +44 (0)20 7590 8800 or by email at enquiries@healthcareinternational.com.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228599</xdr:colOff>
      <xdr:row>0</xdr:row>
      <xdr:rowOff>22411</xdr:rowOff>
    </xdr:from>
    <xdr:to>
      <xdr:col>6</xdr:col>
      <xdr:colOff>955302</xdr:colOff>
      <xdr:row>11</xdr:row>
      <xdr:rowOff>0</xdr:rowOff>
    </xdr:to>
    <xdr:grpSp>
      <xdr:nvGrpSpPr>
        <xdr:cNvPr id="5" name="Group 4"/>
        <xdr:cNvGrpSpPr/>
      </xdr:nvGrpSpPr>
      <xdr:grpSpPr>
        <a:xfrm>
          <a:off x="3877055" y="21649"/>
          <a:ext cx="2755147" cy="2549339"/>
          <a:chOff x="3707467" y="33617"/>
          <a:chExt cx="3004857" cy="2233333"/>
        </a:xfrm>
      </xdr:grpSpPr>
      <xdr:pic>
        <xdr:nvPicPr>
          <xdr:cNvPr id="2051" name="Picture 3" descr="HC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707467" y="33617"/>
            <a:ext cx="3004857" cy="714375"/>
          </a:xfrm>
          <a:prstGeom prst="rect">
            <a:avLst/>
          </a:prstGeom>
          <a:noFill/>
        </xdr:spPr>
      </xdr:pic>
      <xdr:sp macro="" textlink="">
        <xdr:nvSpPr>
          <xdr:cNvPr id="2052" name="Text Box 4"/>
          <xdr:cNvSpPr txBox="1">
            <a:spLocks noChangeArrowheads="1"/>
          </xdr:cNvSpPr>
        </xdr:nvSpPr>
        <xdr:spPr bwMode="auto">
          <a:xfrm>
            <a:off x="5169274" y="779930"/>
            <a:ext cx="1538007" cy="14870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91440" rIns="91440" bIns="91440" anchor="t" upright="1"/>
          <a:lstStyle/>
          <a:p>
            <a:pPr algn="r" rtl="0">
              <a:defRPr sz="1000"/>
            </a:pPr>
            <a:r>
              <a:rPr lang="en-GB" sz="1000" b="1" i="0" u="none" strike="noStrike" baseline="0">
                <a:solidFill>
                  <a:srgbClr val="23408F"/>
                </a:solidFill>
                <a:latin typeface="Calibri"/>
                <a:cs typeface="Calibri"/>
              </a:rPr>
              <a:t>HealthCare International </a:t>
            </a:r>
          </a:p>
          <a:p>
            <a:pPr algn="r" rtl="0">
              <a:defRPr sz="1000"/>
            </a:pPr>
            <a:r>
              <a:rPr lang="en-GB" sz="1000" b="1" i="0" u="none" strike="noStrike" baseline="0">
                <a:solidFill>
                  <a:srgbClr val="23408F"/>
                </a:solidFill>
                <a:latin typeface="Calibri"/>
                <a:cs typeface="Calibri"/>
              </a:rPr>
              <a:t> Global Network Ltd</a:t>
            </a:r>
          </a:p>
          <a:p>
            <a:pPr algn="r" rtl="0">
              <a:defRPr sz="1000"/>
            </a:pPr>
            <a:r>
              <a:rPr lang="en-GB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UK Administration: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95 Cromwell Road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London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SW7 4DL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United Kingdom</a:t>
            </a:r>
          </a:p>
          <a:p>
            <a:pPr algn="r" rtl="0">
              <a:defRPr sz="1000"/>
            </a:pPr>
            <a:r>
              <a:rPr lang="en-GB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T:</a:t>
            </a: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+44 20 7590 8800</a:t>
            </a:r>
          </a:p>
          <a:p>
            <a:pPr algn="r" rtl="0">
              <a:defRPr sz="1000"/>
            </a:pPr>
            <a:r>
              <a:rPr lang="en-GB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F:</a:t>
            </a: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+44 20 7590 8815</a:t>
            </a:r>
            <a:endParaRPr lang="en-GB" sz="900" b="0" i="0" u="none" strike="noStrike" baseline="0">
              <a:solidFill>
                <a:srgbClr val="7F7F7F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GB" sz="900" b="0" i="0" u="none" strike="noStrike" baseline="0">
              <a:solidFill>
                <a:srgbClr val="7F7F7F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0</xdr:col>
      <xdr:colOff>76200</xdr:colOff>
      <xdr:row>24</xdr:row>
      <xdr:rowOff>0</xdr:rowOff>
    </xdr:from>
    <xdr:to>
      <xdr:col>6</xdr:col>
      <xdr:colOff>790575</xdr:colOff>
      <xdr:row>29</xdr:row>
      <xdr:rowOff>149574</xdr:rowOff>
    </xdr:to>
    <xdr:sp macro="" textlink="">
      <xdr:nvSpPr>
        <xdr:cNvPr id="4" name="TextBox 3"/>
        <xdr:cNvSpPr txBox="1"/>
      </xdr:nvSpPr>
      <xdr:spPr>
        <a:xfrm>
          <a:off x="76200" y="8191500"/>
          <a:ext cx="6572250" cy="1102074"/>
        </a:xfrm>
        <a:prstGeom prst="rect">
          <a:avLst/>
        </a:prstGeom>
        <a:solidFill>
          <a:schemeClr val="lt1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*All quotes are indicative and subject to final underwriting</a:t>
          </a:r>
          <a:b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</a:br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** Dental and VisionCare are included as standard in the HCI Executive Plan</a:t>
          </a:r>
        </a:p>
        <a:p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For more information on our wide range of plans and benefits, please do not hesitate to contact our advisory team by telephone on +44 (0)20 7590 8800 or by email at enquiries@healthcareinternational.com.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103095</xdr:colOff>
      <xdr:row>0</xdr:row>
      <xdr:rowOff>22411</xdr:rowOff>
    </xdr:from>
    <xdr:to>
      <xdr:col>5</xdr:col>
      <xdr:colOff>955302</xdr:colOff>
      <xdr:row>12</xdr:row>
      <xdr:rowOff>160244</xdr:rowOff>
    </xdr:to>
    <xdr:grpSp>
      <xdr:nvGrpSpPr>
        <xdr:cNvPr id="2" name="Group 1"/>
        <xdr:cNvGrpSpPr/>
      </xdr:nvGrpSpPr>
      <xdr:grpSpPr>
        <a:xfrm>
          <a:off x="3590388" y="21649"/>
          <a:ext cx="2961042" cy="2879890"/>
          <a:chOff x="3707467" y="33617"/>
          <a:chExt cx="3004857" cy="2233333"/>
        </a:xfrm>
      </xdr:grpSpPr>
      <xdr:pic>
        <xdr:nvPicPr>
          <xdr:cNvPr id="3" name="Picture 3" descr="HC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707467" y="33617"/>
            <a:ext cx="3004857" cy="714375"/>
          </a:xfrm>
          <a:prstGeom prst="rect">
            <a:avLst/>
          </a:prstGeom>
          <a:noFill/>
        </xdr:spPr>
      </xdr:pic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5169274" y="779930"/>
            <a:ext cx="1538007" cy="14870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91440" rIns="91440" bIns="91440" anchor="t" upright="1"/>
          <a:lstStyle/>
          <a:p>
            <a:pPr algn="r" rtl="0">
              <a:defRPr sz="1000"/>
            </a:pPr>
            <a:r>
              <a:rPr lang="en-GB" sz="1000" b="1" i="0" u="none" strike="noStrike" baseline="0">
                <a:solidFill>
                  <a:srgbClr val="23408F"/>
                </a:solidFill>
                <a:latin typeface="Calibri"/>
                <a:cs typeface="Calibri"/>
              </a:rPr>
              <a:t>HealthCare International </a:t>
            </a:r>
          </a:p>
          <a:p>
            <a:pPr algn="r" rtl="0">
              <a:defRPr sz="1000"/>
            </a:pPr>
            <a:r>
              <a:rPr lang="en-GB" sz="1000" b="1" i="0" u="none" strike="noStrike" baseline="0">
                <a:solidFill>
                  <a:srgbClr val="23408F"/>
                </a:solidFill>
                <a:latin typeface="Calibri"/>
                <a:cs typeface="Calibri"/>
              </a:rPr>
              <a:t> Global Network Ltd</a:t>
            </a:r>
          </a:p>
          <a:p>
            <a:pPr algn="r" rtl="0">
              <a:defRPr sz="1000"/>
            </a:pPr>
            <a:r>
              <a:rPr lang="en-GB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UK Administration: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95 Cromwell Road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London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SW7 4DL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United Kingdom</a:t>
            </a:r>
          </a:p>
          <a:p>
            <a:pPr algn="r" rtl="0">
              <a:defRPr sz="1000"/>
            </a:pPr>
            <a:r>
              <a:rPr lang="en-GB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T:</a:t>
            </a: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+44 20 7590 8800</a:t>
            </a:r>
          </a:p>
          <a:p>
            <a:pPr algn="r" rtl="0">
              <a:defRPr sz="1000"/>
            </a:pPr>
            <a:r>
              <a:rPr lang="en-GB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F:</a:t>
            </a: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+44 20 7590 8815</a:t>
            </a:r>
            <a:endParaRPr lang="en-GB" sz="900" b="0" i="0" u="none" strike="noStrike" baseline="0">
              <a:solidFill>
                <a:srgbClr val="7F7F7F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GB" sz="900" b="0" i="0" u="none" strike="noStrike" baseline="0">
              <a:solidFill>
                <a:srgbClr val="7F7F7F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0</xdr:col>
      <xdr:colOff>76200</xdr:colOff>
      <xdr:row>26</xdr:row>
      <xdr:rowOff>0</xdr:rowOff>
    </xdr:from>
    <xdr:to>
      <xdr:col>5</xdr:col>
      <xdr:colOff>790575</xdr:colOff>
      <xdr:row>31</xdr:row>
      <xdr:rowOff>149574</xdr:rowOff>
    </xdr:to>
    <xdr:sp macro="" textlink="">
      <xdr:nvSpPr>
        <xdr:cNvPr id="5" name="TextBox 4"/>
        <xdr:cNvSpPr txBox="1"/>
      </xdr:nvSpPr>
      <xdr:spPr>
        <a:xfrm>
          <a:off x="76200" y="6010275"/>
          <a:ext cx="6172200" cy="1102074"/>
        </a:xfrm>
        <a:prstGeom prst="rect">
          <a:avLst/>
        </a:prstGeom>
        <a:solidFill>
          <a:schemeClr val="lt1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*All quotes are indicative and subject to final underwriting</a:t>
          </a:r>
          <a:b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</a:br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** Dental and VisionCare are included as standard in the HCI Executive Plan</a:t>
          </a:r>
        </a:p>
        <a:p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For more information on our wide range of plans and benefits, please do not hesitate to contact our advisory team by telephone on +44 (0)20 7590 8800 or by email at enquiries@healthcareinternational.com.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103095</xdr:colOff>
      <xdr:row>0</xdr:row>
      <xdr:rowOff>22411</xdr:rowOff>
    </xdr:from>
    <xdr:to>
      <xdr:col>6</xdr:col>
      <xdr:colOff>955302</xdr:colOff>
      <xdr:row>11</xdr:row>
      <xdr:rowOff>160244</xdr:rowOff>
    </xdr:to>
    <xdr:grpSp>
      <xdr:nvGrpSpPr>
        <xdr:cNvPr id="2" name="Group 1"/>
        <xdr:cNvGrpSpPr/>
      </xdr:nvGrpSpPr>
      <xdr:grpSpPr>
        <a:xfrm>
          <a:off x="3939384" y="21649"/>
          <a:ext cx="2889414" cy="2677198"/>
          <a:chOff x="3707467" y="33617"/>
          <a:chExt cx="3004857" cy="2233333"/>
        </a:xfrm>
      </xdr:grpSpPr>
      <xdr:pic>
        <xdr:nvPicPr>
          <xdr:cNvPr id="3" name="Picture 3" descr="HC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707467" y="33617"/>
            <a:ext cx="3004857" cy="714375"/>
          </a:xfrm>
          <a:prstGeom prst="rect">
            <a:avLst/>
          </a:prstGeom>
          <a:noFill/>
        </xdr:spPr>
      </xdr:pic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5169274" y="779930"/>
            <a:ext cx="1538007" cy="14870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91440" rIns="91440" bIns="91440" anchor="t" upright="1"/>
          <a:lstStyle/>
          <a:p>
            <a:pPr algn="r" rtl="0">
              <a:defRPr sz="1000"/>
            </a:pPr>
            <a:r>
              <a:rPr lang="en-GB" sz="1000" b="1" i="0" u="none" strike="noStrike" baseline="0">
                <a:solidFill>
                  <a:srgbClr val="23408F"/>
                </a:solidFill>
                <a:latin typeface="Calibri"/>
                <a:cs typeface="Calibri"/>
              </a:rPr>
              <a:t>HealthCare International </a:t>
            </a:r>
          </a:p>
          <a:p>
            <a:pPr algn="r" rtl="0">
              <a:defRPr sz="1000"/>
            </a:pPr>
            <a:r>
              <a:rPr lang="en-GB" sz="1000" b="1" i="0" u="none" strike="noStrike" baseline="0">
                <a:solidFill>
                  <a:srgbClr val="23408F"/>
                </a:solidFill>
                <a:latin typeface="Calibri"/>
                <a:cs typeface="Calibri"/>
              </a:rPr>
              <a:t> Global Network Ltd</a:t>
            </a:r>
          </a:p>
          <a:p>
            <a:pPr algn="r" rtl="0">
              <a:defRPr sz="1000"/>
            </a:pPr>
            <a:r>
              <a:rPr lang="en-GB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UK Administration: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95 Cromwell Road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London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SW7 4DL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United Kingdom</a:t>
            </a:r>
          </a:p>
          <a:p>
            <a:pPr algn="r" rtl="0">
              <a:defRPr sz="1000"/>
            </a:pPr>
            <a:r>
              <a:rPr lang="en-GB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T:</a:t>
            </a: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+44 20 7590 8800</a:t>
            </a:r>
          </a:p>
          <a:p>
            <a:pPr algn="r" rtl="0">
              <a:defRPr sz="1000"/>
            </a:pPr>
            <a:r>
              <a:rPr lang="en-GB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F:</a:t>
            </a: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+44 20 7590 8815</a:t>
            </a:r>
            <a:endParaRPr lang="en-GB" sz="900" b="0" i="0" u="none" strike="noStrike" baseline="0">
              <a:solidFill>
                <a:srgbClr val="7F7F7F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GB" sz="900" b="0" i="0" u="none" strike="noStrike" baseline="0">
              <a:solidFill>
                <a:srgbClr val="7F7F7F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0</xdr:col>
      <xdr:colOff>76200</xdr:colOff>
      <xdr:row>26</xdr:row>
      <xdr:rowOff>0</xdr:rowOff>
    </xdr:from>
    <xdr:to>
      <xdr:col>6</xdr:col>
      <xdr:colOff>790575</xdr:colOff>
      <xdr:row>31</xdr:row>
      <xdr:rowOff>149574</xdr:rowOff>
    </xdr:to>
    <xdr:sp macro="" textlink="">
      <xdr:nvSpPr>
        <xdr:cNvPr id="5" name="TextBox 4"/>
        <xdr:cNvSpPr txBox="1"/>
      </xdr:nvSpPr>
      <xdr:spPr>
        <a:xfrm>
          <a:off x="76200" y="7724775"/>
          <a:ext cx="6486525" cy="110207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*All quotes are indicative and subject to final underwriting</a:t>
          </a:r>
          <a:b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</a:br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** Dental and VisionCare are included as standard in the HCI Executive Plan</a:t>
          </a:r>
        </a:p>
        <a:p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For more information on our wide range of plans and benefits, please do not hesitate to contact our advisory team by telephone on +44 (0)20 7590 8800 or by email at enquiries@healthcareinternational.com.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103095</xdr:colOff>
      <xdr:row>0</xdr:row>
      <xdr:rowOff>22411</xdr:rowOff>
    </xdr:from>
    <xdr:to>
      <xdr:col>5</xdr:col>
      <xdr:colOff>955302</xdr:colOff>
      <xdr:row>8</xdr:row>
      <xdr:rowOff>160244</xdr:rowOff>
    </xdr:to>
    <xdr:grpSp>
      <xdr:nvGrpSpPr>
        <xdr:cNvPr id="2" name="Group 1"/>
        <xdr:cNvGrpSpPr/>
      </xdr:nvGrpSpPr>
      <xdr:grpSpPr>
        <a:xfrm>
          <a:off x="3640680" y="21649"/>
          <a:ext cx="2889414" cy="2270290"/>
          <a:chOff x="3707467" y="33617"/>
          <a:chExt cx="3004857" cy="2233333"/>
        </a:xfrm>
      </xdr:grpSpPr>
      <xdr:pic>
        <xdr:nvPicPr>
          <xdr:cNvPr id="3" name="Picture 3" descr="HC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707467" y="33617"/>
            <a:ext cx="3004857" cy="714375"/>
          </a:xfrm>
          <a:prstGeom prst="rect">
            <a:avLst/>
          </a:prstGeom>
          <a:noFill/>
        </xdr:spPr>
      </xdr:pic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5169274" y="779930"/>
            <a:ext cx="1538007" cy="14870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91440" rIns="91440" bIns="91440" anchor="t" upright="1"/>
          <a:lstStyle/>
          <a:p>
            <a:pPr algn="r" rtl="0">
              <a:defRPr sz="1000"/>
            </a:pPr>
            <a:r>
              <a:rPr lang="en-GB" sz="1000" b="1" i="0" u="none" strike="noStrike" baseline="0">
                <a:solidFill>
                  <a:srgbClr val="23408F"/>
                </a:solidFill>
                <a:latin typeface="Calibri"/>
                <a:cs typeface="Calibri"/>
              </a:rPr>
              <a:t>HealthCare International </a:t>
            </a:r>
          </a:p>
          <a:p>
            <a:pPr algn="r" rtl="0">
              <a:defRPr sz="1000"/>
            </a:pPr>
            <a:r>
              <a:rPr lang="en-GB" sz="1000" b="1" i="0" u="none" strike="noStrike" baseline="0">
                <a:solidFill>
                  <a:srgbClr val="23408F"/>
                </a:solidFill>
                <a:latin typeface="Calibri"/>
                <a:cs typeface="Calibri"/>
              </a:rPr>
              <a:t> Global Network Ltd</a:t>
            </a:r>
          </a:p>
          <a:p>
            <a:pPr algn="r" rtl="0">
              <a:defRPr sz="1000"/>
            </a:pPr>
            <a:r>
              <a:rPr lang="en-GB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UK Administration: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95 Cromwell Road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London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SW7 4DL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United Kingdom</a:t>
            </a:r>
          </a:p>
          <a:p>
            <a:pPr algn="r" rtl="0">
              <a:defRPr sz="1000"/>
            </a:pPr>
            <a:r>
              <a:rPr lang="en-GB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T:</a:t>
            </a: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+44 20 7590 8800</a:t>
            </a:r>
          </a:p>
          <a:p>
            <a:pPr algn="r" rtl="0">
              <a:defRPr sz="1000"/>
            </a:pPr>
            <a:r>
              <a:rPr lang="en-GB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F:</a:t>
            </a: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+44 20 7590 8815</a:t>
            </a:r>
            <a:endParaRPr lang="en-GB" sz="900" b="0" i="0" u="none" strike="noStrike" baseline="0">
              <a:solidFill>
                <a:srgbClr val="7F7F7F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GB" sz="900" b="0" i="0" u="none" strike="noStrike" baseline="0">
              <a:solidFill>
                <a:srgbClr val="7F7F7F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0</xdr:col>
      <xdr:colOff>76200</xdr:colOff>
      <xdr:row>17</xdr:row>
      <xdr:rowOff>0</xdr:rowOff>
    </xdr:from>
    <xdr:to>
      <xdr:col>5</xdr:col>
      <xdr:colOff>790575</xdr:colOff>
      <xdr:row>22</xdr:row>
      <xdr:rowOff>149574</xdr:rowOff>
    </xdr:to>
    <xdr:sp macro="" textlink="">
      <xdr:nvSpPr>
        <xdr:cNvPr id="5" name="TextBox 4"/>
        <xdr:cNvSpPr txBox="1"/>
      </xdr:nvSpPr>
      <xdr:spPr>
        <a:xfrm>
          <a:off x="76200" y="5524500"/>
          <a:ext cx="5962650" cy="1102074"/>
        </a:xfrm>
        <a:prstGeom prst="rect">
          <a:avLst/>
        </a:prstGeom>
        <a:solidFill>
          <a:schemeClr val="lt1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*All quotes are non-binding indicative and subject to Financial Questionnaire and final underwriting</a:t>
          </a:r>
          <a:b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</a:br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For more information on our wide range of plans and benefits, please do not hesitate to contact our advisory team by telephone on +44 (0)20 7590 8800 or by email at enquiries@healthcareinternational.com.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103095</xdr:colOff>
      <xdr:row>0</xdr:row>
      <xdr:rowOff>22411</xdr:rowOff>
    </xdr:from>
    <xdr:to>
      <xdr:col>5</xdr:col>
      <xdr:colOff>955302</xdr:colOff>
      <xdr:row>8</xdr:row>
      <xdr:rowOff>160244</xdr:rowOff>
    </xdr:to>
    <xdr:grpSp>
      <xdr:nvGrpSpPr>
        <xdr:cNvPr id="2" name="Group 1"/>
        <xdr:cNvGrpSpPr/>
      </xdr:nvGrpSpPr>
      <xdr:grpSpPr>
        <a:xfrm>
          <a:off x="3640680" y="21649"/>
          <a:ext cx="2889414" cy="2270290"/>
          <a:chOff x="3707467" y="33617"/>
          <a:chExt cx="3004857" cy="2233333"/>
        </a:xfrm>
      </xdr:grpSpPr>
      <xdr:pic>
        <xdr:nvPicPr>
          <xdr:cNvPr id="3" name="Picture 3" descr="HC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707467" y="33617"/>
            <a:ext cx="3004857" cy="714375"/>
          </a:xfrm>
          <a:prstGeom prst="rect">
            <a:avLst/>
          </a:prstGeom>
          <a:noFill/>
        </xdr:spPr>
      </xdr:pic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5169274" y="779930"/>
            <a:ext cx="1538007" cy="14870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91440" rIns="91440" bIns="91440" anchor="t" upright="1"/>
          <a:lstStyle/>
          <a:p>
            <a:pPr algn="r" rtl="0">
              <a:defRPr sz="1000"/>
            </a:pPr>
            <a:r>
              <a:rPr lang="en-GB" sz="1000" b="1" i="0" u="none" strike="noStrike" baseline="0">
                <a:solidFill>
                  <a:srgbClr val="23408F"/>
                </a:solidFill>
                <a:latin typeface="Calibri"/>
                <a:cs typeface="Calibri"/>
              </a:rPr>
              <a:t>HealthCare International </a:t>
            </a:r>
          </a:p>
          <a:p>
            <a:pPr algn="r" rtl="0">
              <a:defRPr sz="1000"/>
            </a:pPr>
            <a:r>
              <a:rPr lang="en-GB" sz="1000" b="1" i="0" u="none" strike="noStrike" baseline="0">
                <a:solidFill>
                  <a:srgbClr val="23408F"/>
                </a:solidFill>
                <a:latin typeface="Calibri"/>
                <a:cs typeface="Calibri"/>
              </a:rPr>
              <a:t> Global Network Ltd</a:t>
            </a:r>
          </a:p>
          <a:p>
            <a:pPr algn="r" rtl="0">
              <a:defRPr sz="1000"/>
            </a:pPr>
            <a:r>
              <a:rPr lang="en-GB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UK Administration: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95 Cromwell Road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London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SW7 4DL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United Kingdom</a:t>
            </a:r>
          </a:p>
          <a:p>
            <a:pPr algn="r" rtl="0">
              <a:defRPr sz="1000"/>
            </a:pPr>
            <a:r>
              <a:rPr lang="en-GB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T:</a:t>
            </a: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+44 20 7590 8800</a:t>
            </a:r>
          </a:p>
          <a:p>
            <a:pPr algn="r" rtl="0">
              <a:defRPr sz="1000"/>
            </a:pPr>
            <a:r>
              <a:rPr lang="en-GB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F:</a:t>
            </a: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+44 20 7590 8815</a:t>
            </a:r>
            <a:endParaRPr lang="en-GB" sz="900" b="0" i="0" u="none" strike="noStrike" baseline="0">
              <a:solidFill>
                <a:srgbClr val="7F7F7F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GB" sz="900" b="0" i="0" u="none" strike="noStrike" baseline="0">
              <a:solidFill>
                <a:srgbClr val="7F7F7F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0</xdr:col>
      <xdr:colOff>76200</xdr:colOff>
      <xdr:row>15</xdr:row>
      <xdr:rowOff>0</xdr:rowOff>
    </xdr:from>
    <xdr:to>
      <xdr:col>5</xdr:col>
      <xdr:colOff>790575</xdr:colOff>
      <xdr:row>20</xdr:row>
      <xdr:rowOff>149574</xdr:rowOff>
    </xdr:to>
    <xdr:sp macro="" textlink="">
      <xdr:nvSpPr>
        <xdr:cNvPr id="5" name="TextBox 4"/>
        <xdr:cNvSpPr txBox="1"/>
      </xdr:nvSpPr>
      <xdr:spPr>
        <a:xfrm>
          <a:off x="76200" y="2857500"/>
          <a:ext cx="3867150" cy="1102074"/>
        </a:xfrm>
        <a:prstGeom prst="rect">
          <a:avLst/>
        </a:prstGeom>
        <a:solidFill>
          <a:schemeClr val="lt1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*All quotes are indicative and subject to final underwriting</a:t>
          </a:r>
          <a:b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</a:br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For more information on our wide range of plans and benefits, please do not hesitate to contact our advisory team by telephone on +44 (0)20 7590 8800 or by email at enquiries@healthcareinternational.com.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1030941</xdr:colOff>
      <xdr:row>0</xdr:row>
      <xdr:rowOff>163759</xdr:rowOff>
    </xdr:from>
    <xdr:to>
      <xdr:col>7</xdr:col>
      <xdr:colOff>957302</xdr:colOff>
      <xdr:row>10</xdr:row>
      <xdr:rowOff>65147</xdr:rowOff>
    </xdr:to>
    <xdr:grpSp>
      <xdr:nvGrpSpPr>
        <xdr:cNvPr id="2" name="Group 1"/>
        <xdr:cNvGrpSpPr/>
      </xdr:nvGrpSpPr>
      <xdr:grpSpPr>
        <a:xfrm>
          <a:off x="6069666" y="163759"/>
          <a:ext cx="3279161" cy="2682688"/>
          <a:chOff x="4136263" y="33617"/>
          <a:chExt cx="2578455" cy="2084072"/>
        </a:xfrm>
      </xdr:grpSpPr>
      <xdr:pic>
        <xdr:nvPicPr>
          <xdr:cNvPr id="3" name="Picture 3" descr="HC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4136263" y="33617"/>
            <a:ext cx="2578455" cy="541725"/>
          </a:xfrm>
          <a:prstGeom prst="rect">
            <a:avLst/>
          </a:prstGeom>
          <a:noFill/>
        </xdr:spPr>
      </xdr:pic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5141378" y="630669"/>
            <a:ext cx="1538007" cy="14870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91440" rIns="91440" bIns="91440" anchor="t" upright="1"/>
          <a:lstStyle/>
          <a:p>
            <a:pPr algn="r" rtl="0">
              <a:defRPr sz="1000"/>
            </a:pPr>
            <a:r>
              <a:rPr lang="en-GB" sz="1000" b="1" i="0" u="none" strike="noStrike" baseline="0">
                <a:solidFill>
                  <a:srgbClr val="23408F"/>
                </a:solidFill>
                <a:latin typeface="Calibri"/>
                <a:cs typeface="Calibri"/>
              </a:rPr>
              <a:t>HealthCare International </a:t>
            </a:r>
          </a:p>
          <a:p>
            <a:pPr algn="r" rtl="0">
              <a:defRPr sz="1000"/>
            </a:pPr>
            <a:r>
              <a:rPr lang="en-GB" sz="1000" b="1" i="0" u="none" strike="noStrike" baseline="0">
                <a:solidFill>
                  <a:srgbClr val="23408F"/>
                </a:solidFill>
                <a:latin typeface="Calibri"/>
                <a:cs typeface="Calibri"/>
              </a:rPr>
              <a:t> Global Network Ltd</a:t>
            </a:r>
          </a:p>
          <a:p>
            <a:pPr algn="r" rtl="0">
              <a:defRPr sz="1000"/>
            </a:pPr>
            <a:r>
              <a:rPr lang="en-GB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UK Administration: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95 Cromwell Road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London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SW7 4DL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United Kingdom</a:t>
            </a:r>
          </a:p>
          <a:p>
            <a:pPr algn="r" rtl="0">
              <a:defRPr sz="1000"/>
            </a:pPr>
            <a:r>
              <a:rPr lang="en-GB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T:</a:t>
            </a: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+44 20 7590 8800</a:t>
            </a:r>
          </a:p>
          <a:p>
            <a:pPr algn="r" rtl="0">
              <a:defRPr sz="1000"/>
            </a:pPr>
            <a:r>
              <a:rPr lang="en-GB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F:</a:t>
            </a: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+44 20 7590 8815</a:t>
            </a:r>
            <a:endParaRPr lang="en-GB" sz="900" b="0" i="0" u="none" strike="noStrike" baseline="0">
              <a:solidFill>
                <a:srgbClr val="7F7F7F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GB" sz="900" b="0" i="0" u="none" strike="noStrike" baseline="0">
              <a:solidFill>
                <a:srgbClr val="7F7F7F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0</xdr:col>
      <xdr:colOff>405092</xdr:colOff>
      <xdr:row>40</xdr:row>
      <xdr:rowOff>164166</xdr:rowOff>
    </xdr:from>
    <xdr:to>
      <xdr:col>5</xdr:col>
      <xdr:colOff>796738</xdr:colOff>
      <xdr:row>46</xdr:row>
      <xdr:rowOff>123240</xdr:rowOff>
    </xdr:to>
    <xdr:sp macro="" textlink="">
      <xdr:nvSpPr>
        <xdr:cNvPr id="5" name="TextBox 4"/>
        <xdr:cNvSpPr txBox="1"/>
      </xdr:nvSpPr>
      <xdr:spPr>
        <a:xfrm>
          <a:off x="405092" y="9355791"/>
          <a:ext cx="6782921" cy="1102074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*All quotes are indicative and subject to final underwriting</a:t>
          </a:r>
        </a:p>
        <a:p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For more information on our wide range of plans and benefits, please do not hesitate to contact our advisory team by telephone on +44 (0)20 7590 8800 or by email at enquiries@healthcareinternational.com.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544286</xdr:colOff>
      <xdr:row>0</xdr:row>
      <xdr:rowOff>153040</xdr:rowOff>
    </xdr:from>
    <xdr:to>
      <xdr:col>16</xdr:col>
      <xdr:colOff>598714</xdr:colOff>
      <xdr:row>11</xdr:row>
      <xdr:rowOff>54428</xdr:rowOff>
    </xdr:to>
    <xdr:grpSp>
      <xdr:nvGrpSpPr>
        <xdr:cNvPr id="2" name="Group 1"/>
        <xdr:cNvGrpSpPr/>
      </xdr:nvGrpSpPr>
      <xdr:grpSpPr>
        <a:xfrm>
          <a:off x="10841573" y="148468"/>
          <a:ext cx="3334838" cy="2531485"/>
          <a:chOff x="4136263" y="33617"/>
          <a:chExt cx="2578455" cy="2084072"/>
        </a:xfrm>
      </xdr:grpSpPr>
      <xdr:pic>
        <xdr:nvPicPr>
          <xdr:cNvPr id="3" name="Picture 3" descr="HC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4136263" y="33617"/>
            <a:ext cx="2578455" cy="541725"/>
          </a:xfrm>
          <a:prstGeom prst="rect">
            <a:avLst/>
          </a:prstGeom>
          <a:noFill/>
        </xdr:spPr>
      </xdr:pic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5141378" y="630669"/>
            <a:ext cx="1538007" cy="14870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91440" rIns="91440" bIns="91440" anchor="t" upright="1"/>
          <a:lstStyle/>
          <a:p>
            <a:pPr algn="r" rtl="0">
              <a:defRPr sz="1000"/>
            </a:pPr>
            <a:r>
              <a:rPr lang="en-GB" sz="1000" b="1" i="0" u="none" strike="noStrike" baseline="0">
                <a:solidFill>
                  <a:srgbClr val="23408F"/>
                </a:solidFill>
                <a:latin typeface="Calibri"/>
                <a:cs typeface="Calibri"/>
              </a:rPr>
              <a:t>HealthCare International </a:t>
            </a:r>
          </a:p>
          <a:p>
            <a:pPr algn="r" rtl="0">
              <a:defRPr sz="1000"/>
            </a:pPr>
            <a:r>
              <a:rPr lang="en-GB" sz="1000" b="1" i="0" u="none" strike="noStrike" baseline="0">
                <a:solidFill>
                  <a:srgbClr val="23408F"/>
                </a:solidFill>
                <a:latin typeface="Calibri"/>
                <a:cs typeface="Calibri"/>
              </a:rPr>
              <a:t> Global Network Ltd</a:t>
            </a:r>
          </a:p>
          <a:p>
            <a:pPr algn="r" rtl="0">
              <a:defRPr sz="1000"/>
            </a:pPr>
            <a:r>
              <a:rPr lang="en-GB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UK Administration: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95 Cromwell Road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London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SW7 4DL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United Kingdom</a:t>
            </a:r>
          </a:p>
          <a:p>
            <a:pPr algn="r" rtl="0">
              <a:defRPr sz="1000"/>
            </a:pPr>
            <a:r>
              <a:rPr lang="en-GB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T:</a:t>
            </a: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+44 20 7590 8800</a:t>
            </a:r>
          </a:p>
          <a:p>
            <a:pPr algn="r" rtl="0">
              <a:defRPr sz="1000"/>
            </a:pPr>
            <a:r>
              <a:rPr lang="en-GB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F:</a:t>
            </a: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+44 20 7590 8815</a:t>
            </a:r>
            <a:endParaRPr lang="en-GB" sz="900" b="0" i="0" u="none" strike="noStrike" baseline="0">
              <a:solidFill>
                <a:srgbClr val="7F7F7F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GB" sz="900" b="0" i="0" u="none" strike="noStrike" baseline="0">
              <a:solidFill>
                <a:srgbClr val="7F7F7F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0</xdr:col>
      <xdr:colOff>76200</xdr:colOff>
      <xdr:row>24</xdr:row>
      <xdr:rowOff>0</xdr:rowOff>
    </xdr:from>
    <xdr:to>
      <xdr:col>5</xdr:col>
      <xdr:colOff>790575</xdr:colOff>
      <xdr:row>29</xdr:row>
      <xdr:rowOff>149574</xdr:rowOff>
    </xdr:to>
    <xdr:sp macro="" textlink="">
      <xdr:nvSpPr>
        <xdr:cNvPr id="5" name="TextBox 4"/>
        <xdr:cNvSpPr txBox="1"/>
      </xdr:nvSpPr>
      <xdr:spPr>
        <a:xfrm>
          <a:off x="76200" y="5743575"/>
          <a:ext cx="6248400" cy="1102074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*All quotes are indicative and subject to final underwriting</a:t>
          </a:r>
        </a:p>
        <a:p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For more information on our wide range of plans and benefits, please do not hesitate to contact our advisory team by telephone on +44 (0)20 7590 8800 or by email at enquiries@healthcareinternational.com.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1000125</xdr:colOff>
      <xdr:row>0</xdr:row>
      <xdr:rowOff>60512</xdr:rowOff>
    </xdr:from>
    <xdr:to>
      <xdr:col>6</xdr:col>
      <xdr:colOff>2803</xdr:colOff>
      <xdr:row>10</xdr:row>
      <xdr:rowOff>38101</xdr:rowOff>
    </xdr:to>
    <xdr:grpSp>
      <xdr:nvGrpSpPr>
        <xdr:cNvPr id="2" name="Group 1"/>
        <xdr:cNvGrpSpPr/>
      </xdr:nvGrpSpPr>
      <xdr:grpSpPr>
        <a:xfrm>
          <a:off x="4195572" y="58226"/>
          <a:ext cx="2581411" cy="2326835"/>
          <a:chOff x="4136263" y="33617"/>
          <a:chExt cx="2578455" cy="2084072"/>
        </a:xfrm>
      </xdr:grpSpPr>
      <xdr:pic>
        <xdr:nvPicPr>
          <xdr:cNvPr id="3" name="Picture 3" descr="HC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4136263" y="33617"/>
            <a:ext cx="2578455" cy="541725"/>
          </a:xfrm>
          <a:prstGeom prst="rect">
            <a:avLst/>
          </a:prstGeom>
          <a:noFill/>
        </xdr:spPr>
      </xdr:pic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5141378" y="630669"/>
            <a:ext cx="1538007" cy="14870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91440" rIns="91440" bIns="91440" anchor="t" upright="1"/>
          <a:lstStyle/>
          <a:p>
            <a:pPr algn="r" rtl="0">
              <a:defRPr sz="1000"/>
            </a:pPr>
            <a:r>
              <a:rPr lang="en-GB" sz="1000" b="1" i="0" u="none" strike="noStrike" baseline="0">
                <a:solidFill>
                  <a:srgbClr val="23408F"/>
                </a:solidFill>
                <a:latin typeface="Calibri"/>
                <a:cs typeface="Calibri"/>
              </a:rPr>
              <a:t>HealthCare International </a:t>
            </a:r>
          </a:p>
          <a:p>
            <a:pPr algn="r" rtl="0">
              <a:defRPr sz="1000"/>
            </a:pPr>
            <a:r>
              <a:rPr lang="en-GB" sz="1000" b="1" i="0" u="none" strike="noStrike" baseline="0">
                <a:solidFill>
                  <a:srgbClr val="23408F"/>
                </a:solidFill>
                <a:latin typeface="Calibri"/>
                <a:cs typeface="Calibri"/>
              </a:rPr>
              <a:t> Global Network Ltd</a:t>
            </a:r>
          </a:p>
          <a:p>
            <a:pPr algn="r" rtl="0">
              <a:defRPr sz="1000"/>
            </a:pPr>
            <a:r>
              <a:rPr lang="en-GB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UK Administration: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95 Cromwell Road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London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SW7 4DL</a:t>
            </a:r>
          </a:p>
          <a:p>
            <a:pPr algn="r" rtl="0">
              <a:defRPr sz="1000"/>
            </a:pP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United Kingdom</a:t>
            </a:r>
          </a:p>
          <a:p>
            <a:pPr algn="r" rtl="0">
              <a:defRPr sz="1000"/>
            </a:pPr>
            <a:r>
              <a:rPr lang="en-GB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T:</a:t>
            </a: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+44 20 7590 8800</a:t>
            </a:r>
          </a:p>
          <a:p>
            <a:pPr algn="r" rtl="0">
              <a:defRPr sz="1000"/>
            </a:pPr>
            <a:r>
              <a:rPr lang="en-GB" sz="9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F:</a:t>
            </a:r>
            <a:r>
              <a:rPr lang="en-GB" sz="9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+44 20 7590 8815</a:t>
            </a:r>
            <a:endParaRPr lang="en-GB" sz="900" b="0" i="0" u="none" strike="noStrike" baseline="0">
              <a:solidFill>
                <a:srgbClr val="7F7F7F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GB" sz="900" b="0" i="0" u="none" strike="noStrike" baseline="0">
              <a:solidFill>
                <a:srgbClr val="7F7F7F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0</xdr:col>
      <xdr:colOff>139700</xdr:colOff>
      <xdr:row>32</xdr:row>
      <xdr:rowOff>127000</xdr:rowOff>
    </xdr:from>
    <xdr:to>
      <xdr:col>5</xdr:col>
      <xdr:colOff>854075</xdr:colOff>
      <xdr:row>38</xdr:row>
      <xdr:rowOff>86074</xdr:rowOff>
    </xdr:to>
    <xdr:sp macro="" textlink="">
      <xdr:nvSpPr>
        <xdr:cNvPr id="5" name="TextBox 4"/>
        <xdr:cNvSpPr txBox="1"/>
      </xdr:nvSpPr>
      <xdr:spPr>
        <a:xfrm>
          <a:off x="139700" y="7445375"/>
          <a:ext cx="5826125" cy="1102074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*All quotes are indicative and subject to final underwriting</a:t>
          </a:r>
          <a:b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</a:br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** Dental and VisionCare are included as standard in the HCI Executive Plan</a:t>
          </a:r>
        </a:p>
        <a:p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n-GB" sz="90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For more information on our wide range of plans and benefits, please do not hesitate to contact our advisory team by telephone on +44 (0)20 7590 8800 or by email at enquiries@healthcareinternational.com.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ryb\AppData\Local\Microsoft\Windows\Temporary%20Internet%20Files\Content.Outlook\NESLSWCF\Quote%20Syste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ales/London/Individual%20Quo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racles\shared$\matthew\sales\quote_tool\Group_Quo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HCI/LDN/MD/Protector/Rates/1213_HCI_PROTECTOR_Range_Rates_JUL2012_DRAFT_RED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les\Quote_Tool_2007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HCI_do_not_use/LDN/MD/Protector/Rates/1213_HCI_PROTECTOR_Range_Rates_fl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thout Co-Pay"/>
      <sheetName val="Life or Income"/>
      <sheetName val="with Co-Pay"/>
      <sheetName val="Sheet1"/>
      <sheetName val="data"/>
      <sheetName val="Rates"/>
      <sheetName val="Options"/>
    </sheetNames>
    <sheetDataSet>
      <sheetData sheetId="0"/>
      <sheetData sheetId="1"/>
      <sheetData sheetId="2"/>
      <sheetData sheetId="3"/>
      <sheetData sheetId="4">
        <row r="4">
          <cell r="A4" t="str">
            <v>HCI Executive</v>
          </cell>
        </row>
        <row r="5">
          <cell r="A5" t="str">
            <v>HCI Premium</v>
          </cell>
          <cell r="AI5" t="str">
            <v>**VisionCare</v>
          </cell>
        </row>
        <row r="6">
          <cell r="A6" t="str">
            <v>HCI Plus</v>
          </cell>
        </row>
        <row r="7">
          <cell r="A7" t="str">
            <v>HCI Standard</v>
          </cell>
        </row>
        <row r="8">
          <cell r="A8" t="str">
            <v>HCI Emergency+</v>
          </cell>
        </row>
        <row r="9">
          <cell r="H9">
            <v>10</v>
          </cell>
          <cell r="I9">
            <v>2000</v>
          </cell>
          <cell r="J9" t="str">
            <v>0 - 10</v>
          </cell>
        </row>
        <row r="10">
          <cell r="G10">
            <v>11</v>
          </cell>
          <cell r="H10">
            <v>20</v>
          </cell>
          <cell r="J10" t="str">
            <v>11 - 20</v>
          </cell>
        </row>
        <row r="11">
          <cell r="A11" t="str">
            <v>Worldwide exc.USA</v>
          </cell>
          <cell r="G11">
            <v>21</v>
          </cell>
          <cell r="H11">
            <v>25</v>
          </cell>
          <cell r="J11" t="str">
            <v>21 - 25</v>
          </cell>
        </row>
        <row r="12">
          <cell r="A12" t="str">
            <v>Worldwide inc. USA</v>
          </cell>
          <cell r="G12">
            <v>26</v>
          </cell>
          <cell r="H12">
            <v>30</v>
          </cell>
          <cell r="J12" t="str">
            <v>26 - 30</v>
          </cell>
        </row>
        <row r="13">
          <cell r="G13">
            <v>31</v>
          </cell>
          <cell r="H13">
            <v>35</v>
          </cell>
          <cell r="J13" t="str">
            <v>31 - 35</v>
          </cell>
        </row>
        <row r="14">
          <cell r="G14">
            <v>36</v>
          </cell>
          <cell r="H14">
            <v>40</v>
          </cell>
          <cell r="J14" t="str">
            <v>36 - 40</v>
          </cell>
        </row>
        <row r="15">
          <cell r="G15">
            <v>41</v>
          </cell>
          <cell r="H15">
            <v>45</v>
          </cell>
          <cell r="J15" t="str">
            <v>41 - 45</v>
          </cell>
        </row>
        <row r="16">
          <cell r="A16" t="str">
            <v>EUR</v>
          </cell>
          <cell r="G16">
            <v>46</v>
          </cell>
          <cell r="H16">
            <v>50</v>
          </cell>
          <cell r="J16" t="str">
            <v>46 - 50</v>
          </cell>
        </row>
        <row r="17">
          <cell r="A17" t="str">
            <v>GBP</v>
          </cell>
          <cell r="G17">
            <v>51</v>
          </cell>
          <cell r="H17">
            <v>55</v>
          </cell>
          <cell r="J17" t="str">
            <v>51 - 55</v>
          </cell>
        </row>
        <row r="18">
          <cell r="A18" t="str">
            <v>USD</v>
          </cell>
          <cell r="G18">
            <v>56</v>
          </cell>
          <cell r="H18">
            <v>60</v>
          </cell>
          <cell r="J18" t="str">
            <v>56 - 60</v>
          </cell>
        </row>
        <row r="19">
          <cell r="G19">
            <v>61</v>
          </cell>
          <cell r="H19">
            <v>65</v>
          </cell>
          <cell r="J19" t="str">
            <v>61 - 65</v>
          </cell>
        </row>
        <row r="20">
          <cell r="G20">
            <v>66</v>
          </cell>
          <cell r="H20">
            <v>70</v>
          </cell>
          <cell r="J20" t="str">
            <v>66 - 70</v>
          </cell>
        </row>
        <row r="21">
          <cell r="G21">
            <v>71</v>
          </cell>
          <cell r="H21">
            <v>75</v>
          </cell>
          <cell r="J21" t="str">
            <v>71 - 75</v>
          </cell>
        </row>
        <row r="22">
          <cell r="G22">
            <v>76</v>
          </cell>
          <cell r="H22">
            <v>80</v>
          </cell>
          <cell r="J22" t="str">
            <v>76 - 80</v>
          </cell>
        </row>
        <row r="23">
          <cell r="G23">
            <v>81</v>
          </cell>
          <cell r="H23">
            <v>85</v>
          </cell>
          <cell r="J23" t="str">
            <v>81 - 85</v>
          </cell>
        </row>
        <row r="24">
          <cell r="G24">
            <v>86</v>
          </cell>
          <cell r="H24">
            <v>90</v>
          </cell>
          <cell r="J24" t="str">
            <v>86 - 90</v>
          </cell>
        </row>
        <row r="25">
          <cell r="G25">
            <v>91</v>
          </cell>
          <cell r="H25">
            <v>95</v>
          </cell>
          <cell r="J25" t="str">
            <v>91 - 95</v>
          </cell>
        </row>
        <row r="26">
          <cell r="G26">
            <v>96</v>
          </cell>
          <cell r="H26">
            <v>100</v>
          </cell>
          <cell r="J26" t="str">
            <v>96 - 100</v>
          </cell>
        </row>
        <row r="27">
          <cell r="G27">
            <v>101</v>
          </cell>
          <cell r="J27" t="str">
            <v>101 - 199</v>
          </cell>
        </row>
        <row r="28">
          <cell r="I28">
            <v>1000</v>
          </cell>
        </row>
        <row r="35">
          <cell r="AF35">
            <v>64</v>
          </cell>
        </row>
        <row r="36">
          <cell r="AF36">
            <v>199</v>
          </cell>
          <cell r="AG36" t="str">
            <v>65 - 199</v>
          </cell>
        </row>
        <row r="47">
          <cell r="I47">
            <v>250</v>
          </cell>
        </row>
        <row r="55">
          <cell r="B55" t="str">
            <v>Nil</v>
          </cell>
        </row>
        <row r="56">
          <cell r="B56">
            <v>250</v>
          </cell>
        </row>
        <row r="57">
          <cell r="B57">
            <v>175</v>
          </cell>
        </row>
        <row r="58">
          <cell r="B58">
            <v>700</v>
          </cell>
        </row>
        <row r="59">
          <cell r="B59">
            <v>1000</v>
          </cell>
        </row>
        <row r="60">
          <cell r="B60">
            <v>1400</v>
          </cell>
        </row>
        <row r="61">
          <cell r="B61">
            <v>2000</v>
          </cell>
        </row>
        <row r="66">
          <cell r="I66">
            <v>0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QUOTE"/>
      <sheetName val="data"/>
    </sheetNames>
    <sheetDataSet>
      <sheetData sheetId="0">
        <row r="2">
          <cell r="M2" t="str">
            <v>Afghanistan</v>
          </cell>
        </row>
        <row r="3">
          <cell r="M3" t="str">
            <v>Aland Islands</v>
          </cell>
        </row>
        <row r="4">
          <cell r="M4" t="str">
            <v>Albania</v>
          </cell>
        </row>
        <row r="5">
          <cell r="M5" t="str">
            <v>Algeria</v>
          </cell>
        </row>
        <row r="6">
          <cell r="M6" t="str">
            <v>American Samoa</v>
          </cell>
        </row>
        <row r="7">
          <cell r="M7" t="str">
            <v>Andorra</v>
          </cell>
        </row>
        <row r="8">
          <cell r="M8" t="str">
            <v>Angola</v>
          </cell>
        </row>
        <row r="9">
          <cell r="M9" t="str">
            <v>Anguilla</v>
          </cell>
        </row>
        <row r="10">
          <cell r="M10" t="str">
            <v>Antarctica</v>
          </cell>
        </row>
        <row r="11">
          <cell r="M11" t="str">
            <v>Antigua &amp; Barbuda</v>
          </cell>
        </row>
        <row r="12">
          <cell r="M12" t="str">
            <v>Argentina</v>
          </cell>
        </row>
        <row r="13">
          <cell r="M13" t="str">
            <v>Armenia</v>
          </cell>
        </row>
        <row r="14">
          <cell r="M14" t="str">
            <v>Aruba</v>
          </cell>
        </row>
        <row r="15">
          <cell r="M15" t="str">
            <v>Australia</v>
          </cell>
        </row>
        <row r="16">
          <cell r="M16" t="str">
            <v>Austria</v>
          </cell>
        </row>
        <row r="17">
          <cell r="M17" t="str">
            <v>Azerbaijan</v>
          </cell>
        </row>
        <row r="18">
          <cell r="M18" t="str">
            <v>Bahamas</v>
          </cell>
        </row>
        <row r="19">
          <cell r="M19" t="str">
            <v>Bahrain</v>
          </cell>
        </row>
        <row r="20">
          <cell r="M20" t="str">
            <v>Bangladesh</v>
          </cell>
        </row>
        <row r="21">
          <cell r="M21" t="str">
            <v>Barbados</v>
          </cell>
        </row>
        <row r="22">
          <cell r="M22" t="str">
            <v>Belarus</v>
          </cell>
        </row>
        <row r="23">
          <cell r="M23" t="str">
            <v>Belgium</v>
          </cell>
        </row>
        <row r="24">
          <cell r="M24" t="str">
            <v>Belize</v>
          </cell>
        </row>
        <row r="25">
          <cell r="M25" t="str">
            <v>Benin</v>
          </cell>
        </row>
        <row r="26">
          <cell r="M26" t="str">
            <v>Bermuda</v>
          </cell>
        </row>
        <row r="27">
          <cell r="M27" t="str">
            <v>Bhutan</v>
          </cell>
        </row>
        <row r="28">
          <cell r="M28" t="str">
            <v>Bolivia</v>
          </cell>
        </row>
        <row r="29">
          <cell r="M29" t="str">
            <v>Bonaire, Sint Eustatius and Saba</v>
          </cell>
        </row>
        <row r="30">
          <cell r="M30" t="str">
            <v>Bosnia &amp; Herzegovina</v>
          </cell>
        </row>
        <row r="31">
          <cell r="M31" t="str">
            <v>Botswana</v>
          </cell>
        </row>
        <row r="32">
          <cell r="M32" t="str">
            <v>Bouvet Island</v>
          </cell>
        </row>
        <row r="33">
          <cell r="M33" t="str">
            <v>Brazil</v>
          </cell>
        </row>
        <row r="34">
          <cell r="M34" t="str">
            <v>British Indian Ocean Territory</v>
          </cell>
        </row>
        <row r="35">
          <cell r="M35" t="str">
            <v>Brunei Darussalam</v>
          </cell>
        </row>
        <row r="36">
          <cell r="M36" t="str">
            <v>Bulgaria</v>
          </cell>
        </row>
        <row r="37">
          <cell r="M37" t="str">
            <v>Burkina Faso</v>
          </cell>
        </row>
        <row r="38">
          <cell r="M38" t="str">
            <v>Burundi</v>
          </cell>
        </row>
        <row r="39">
          <cell r="M39" t="str">
            <v>Cambodia</v>
          </cell>
        </row>
        <row r="40">
          <cell r="M40" t="str">
            <v>Cameroon</v>
          </cell>
        </row>
        <row r="41">
          <cell r="M41" t="str">
            <v>Canada</v>
          </cell>
        </row>
        <row r="42">
          <cell r="M42" t="str">
            <v>Cape Verde</v>
          </cell>
        </row>
        <row r="43">
          <cell r="M43" t="str">
            <v>Cayman Islands</v>
          </cell>
        </row>
        <row r="44">
          <cell r="M44" t="str">
            <v>Central African Republic</v>
          </cell>
        </row>
        <row r="45">
          <cell r="M45" t="str">
            <v>Chad</v>
          </cell>
        </row>
        <row r="46">
          <cell r="M46" t="str">
            <v>Chile</v>
          </cell>
        </row>
        <row r="47">
          <cell r="M47" t="str">
            <v>China</v>
          </cell>
        </row>
        <row r="48">
          <cell r="M48" t="str">
            <v>Christmas Island</v>
          </cell>
        </row>
        <row r="49">
          <cell r="M49" t="str">
            <v>Cocos (Keeling) Islands</v>
          </cell>
        </row>
        <row r="50">
          <cell r="M50" t="str">
            <v>Colombia</v>
          </cell>
        </row>
        <row r="51">
          <cell r="M51" t="str">
            <v>Comoros</v>
          </cell>
        </row>
        <row r="52">
          <cell r="M52" t="str">
            <v>Congo</v>
          </cell>
        </row>
        <row r="53">
          <cell r="M53" t="str">
            <v>Congo, Democratic Republic</v>
          </cell>
        </row>
        <row r="54">
          <cell r="M54" t="str">
            <v>Cook Islands</v>
          </cell>
        </row>
        <row r="55">
          <cell r="M55" t="str">
            <v>Costa Rica</v>
          </cell>
        </row>
        <row r="56">
          <cell r="M56" t="str">
            <v>Cote D'Ivoire</v>
          </cell>
        </row>
        <row r="57">
          <cell r="M57" t="str">
            <v>Croatia</v>
          </cell>
        </row>
        <row r="58">
          <cell r="M58" t="str">
            <v>Cuba</v>
          </cell>
        </row>
        <row r="59">
          <cell r="M59" t="str">
            <v>Curaçao</v>
          </cell>
        </row>
        <row r="60">
          <cell r="M60" t="str">
            <v>Cyprus</v>
          </cell>
        </row>
        <row r="61">
          <cell r="M61" t="str">
            <v>Czech Republic</v>
          </cell>
        </row>
        <row r="62">
          <cell r="M62" t="str">
            <v>Denmark</v>
          </cell>
        </row>
        <row r="63">
          <cell r="M63" t="str">
            <v>Djibouti</v>
          </cell>
        </row>
        <row r="64">
          <cell r="M64" t="str">
            <v>Dominica</v>
          </cell>
        </row>
        <row r="65">
          <cell r="M65" t="str">
            <v>Dominican Republic</v>
          </cell>
        </row>
        <row r="66">
          <cell r="M66" t="str">
            <v>Ecuador</v>
          </cell>
        </row>
        <row r="67">
          <cell r="M67" t="str">
            <v>Egypt</v>
          </cell>
        </row>
        <row r="68">
          <cell r="M68" t="str">
            <v>El Salvador</v>
          </cell>
        </row>
        <row r="69">
          <cell r="M69" t="str">
            <v>Equatorial Guinea</v>
          </cell>
        </row>
        <row r="70">
          <cell r="M70" t="str">
            <v>Eritrea</v>
          </cell>
        </row>
        <row r="71">
          <cell r="M71" t="str">
            <v>Estonia</v>
          </cell>
        </row>
        <row r="72">
          <cell r="M72" t="str">
            <v>Ethiopia</v>
          </cell>
        </row>
        <row r="73">
          <cell r="M73" t="str">
            <v>Falkland Islands (Malvinas)</v>
          </cell>
        </row>
        <row r="74">
          <cell r="M74" t="str">
            <v>Faroe Islands</v>
          </cell>
        </row>
        <row r="75">
          <cell r="M75" t="str">
            <v>Fiji</v>
          </cell>
        </row>
        <row r="76">
          <cell r="M76" t="str">
            <v>Finland</v>
          </cell>
        </row>
        <row r="77">
          <cell r="M77" t="str">
            <v>France</v>
          </cell>
        </row>
        <row r="78">
          <cell r="M78" t="str">
            <v>French Guiana</v>
          </cell>
        </row>
        <row r="79">
          <cell r="M79" t="str">
            <v>French Polynesia</v>
          </cell>
        </row>
        <row r="80">
          <cell r="M80" t="str">
            <v>French Southern Territories</v>
          </cell>
        </row>
        <row r="81">
          <cell r="M81" t="str">
            <v>Gabon</v>
          </cell>
        </row>
        <row r="82">
          <cell r="M82" t="str">
            <v>Gambia</v>
          </cell>
        </row>
        <row r="83">
          <cell r="M83" t="str">
            <v>Georgia</v>
          </cell>
        </row>
        <row r="84">
          <cell r="M84" t="str">
            <v>Germany</v>
          </cell>
        </row>
        <row r="85">
          <cell r="M85" t="str">
            <v>Ghana</v>
          </cell>
        </row>
        <row r="86">
          <cell r="M86" t="str">
            <v>Gibraltar</v>
          </cell>
        </row>
        <row r="87">
          <cell r="M87" t="str">
            <v>Greece</v>
          </cell>
        </row>
        <row r="88">
          <cell r="M88" t="str">
            <v>Greenland</v>
          </cell>
        </row>
        <row r="89">
          <cell r="M89" t="str">
            <v>Grenada</v>
          </cell>
        </row>
        <row r="90">
          <cell r="M90" t="str">
            <v>Guadeloupe</v>
          </cell>
        </row>
        <row r="91">
          <cell r="M91" t="str">
            <v>Guam</v>
          </cell>
        </row>
        <row r="92">
          <cell r="M92" t="str">
            <v>Guatemala</v>
          </cell>
        </row>
        <row r="93">
          <cell r="M93" t="str">
            <v>Guernsey</v>
          </cell>
        </row>
        <row r="94">
          <cell r="M94" t="str">
            <v>Guinea</v>
          </cell>
        </row>
        <row r="95">
          <cell r="M95" t="str">
            <v>Guinea-Bissau</v>
          </cell>
        </row>
        <row r="96">
          <cell r="M96" t="str">
            <v>Guyana</v>
          </cell>
        </row>
        <row r="97">
          <cell r="M97" t="str">
            <v>Haiti</v>
          </cell>
        </row>
        <row r="98">
          <cell r="M98" t="str">
            <v>Heard Island &amp; Mcdonald Islands</v>
          </cell>
        </row>
        <row r="99">
          <cell r="M99" t="str">
            <v>Holy See (Vatican City State)</v>
          </cell>
        </row>
        <row r="100">
          <cell r="M100" t="str">
            <v>Honduras</v>
          </cell>
        </row>
        <row r="101">
          <cell r="M101" t="str">
            <v>Hong Kong</v>
          </cell>
        </row>
        <row r="102">
          <cell r="M102" t="str">
            <v>Hungary</v>
          </cell>
        </row>
        <row r="103">
          <cell r="M103" t="str">
            <v>Iceland</v>
          </cell>
        </row>
        <row r="104">
          <cell r="M104" t="str">
            <v>India</v>
          </cell>
        </row>
        <row r="105">
          <cell r="M105" t="str">
            <v>Indonesia</v>
          </cell>
        </row>
        <row r="106">
          <cell r="M106" t="str">
            <v>Iran, Islamic Republic</v>
          </cell>
        </row>
        <row r="107">
          <cell r="M107" t="str">
            <v>Iraq</v>
          </cell>
        </row>
        <row r="108">
          <cell r="M108" t="str">
            <v>Ireland</v>
          </cell>
        </row>
        <row r="109">
          <cell r="M109" t="str">
            <v>Isle of Man</v>
          </cell>
        </row>
        <row r="110">
          <cell r="M110" t="str">
            <v>Israel</v>
          </cell>
        </row>
        <row r="111">
          <cell r="M111" t="str">
            <v>Italy</v>
          </cell>
        </row>
        <row r="112">
          <cell r="M112" t="str">
            <v>Jamaica</v>
          </cell>
        </row>
        <row r="113">
          <cell r="M113" t="str">
            <v>Japan</v>
          </cell>
        </row>
        <row r="114">
          <cell r="M114" t="str">
            <v>Jersey</v>
          </cell>
        </row>
        <row r="115">
          <cell r="M115" t="str">
            <v>Jordan</v>
          </cell>
        </row>
        <row r="116">
          <cell r="M116" t="str">
            <v>Kazakhstan</v>
          </cell>
        </row>
        <row r="117">
          <cell r="M117" t="str">
            <v>Kenya</v>
          </cell>
        </row>
        <row r="118">
          <cell r="M118" t="str">
            <v>Kiribati</v>
          </cell>
        </row>
        <row r="119">
          <cell r="M119" t="str">
            <v>Korea, Democratic People's Republic</v>
          </cell>
        </row>
        <row r="120">
          <cell r="M120" t="str">
            <v>Korea, Republic</v>
          </cell>
        </row>
        <row r="121">
          <cell r="M121" t="str">
            <v>Kosovo</v>
          </cell>
        </row>
        <row r="122">
          <cell r="M122" t="str">
            <v>Kuwait</v>
          </cell>
        </row>
        <row r="123">
          <cell r="M123" t="str">
            <v>Kyrgyzstan</v>
          </cell>
        </row>
        <row r="124">
          <cell r="M124" t="str">
            <v>Lao People's Democratic Republic</v>
          </cell>
        </row>
        <row r="125">
          <cell r="M125" t="str">
            <v>Latvia</v>
          </cell>
        </row>
        <row r="126">
          <cell r="M126" t="str">
            <v>Lebanon</v>
          </cell>
        </row>
        <row r="127">
          <cell r="M127" t="str">
            <v>Lesotho</v>
          </cell>
        </row>
        <row r="128">
          <cell r="M128" t="str">
            <v>Liberia</v>
          </cell>
        </row>
        <row r="129">
          <cell r="M129" t="str">
            <v>Libyan Arab Jamahiriya</v>
          </cell>
        </row>
        <row r="130">
          <cell r="M130" t="str">
            <v>Liechtenstein</v>
          </cell>
        </row>
        <row r="131">
          <cell r="M131" t="str">
            <v>Lithuania</v>
          </cell>
        </row>
        <row r="132">
          <cell r="M132" t="str">
            <v>Luxembourg</v>
          </cell>
        </row>
        <row r="133">
          <cell r="M133" t="str">
            <v>Macao</v>
          </cell>
        </row>
        <row r="134">
          <cell r="M134" t="str">
            <v>Macedonia, Former Yugoslav Republic</v>
          </cell>
        </row>
        <row r="135">
          <cell r="M135" t="str">
            <v>Madagascar</v>
          </cell>
        </row>
        <row r="136">
          <cell r="M136" t="str">
            <v>Malawi</v>
          </cell>
        </row>
        <row r="137">
          <cell r="M137" t="str">
            <v>Malaysia</v>
          </cell>
        </row>
        <row r="138">
          <cell r="M138" t="str">
            <v>Maldives</v>
          </cell>
        </row>
        <row r="139">
          <cell r="M139" t="str">
            <v>Mali</v>
          </cell>
        </row>
        <row r="140">
          <cell r="M140" t="str">
            <v>Malta</v>
          </cell>
        </row>
        <row r="141">
          <cell r="M141" t="str">
            <v>Marshall Islands</v>
          </cell>
        </row>
        <row r="142">
          <cell r="M142" t="str">
            <v>Martinique</v>
          </cell>
        </row>
        <row r="143">
          <cell r="M143" t="str">
            <v>Mauritania</v>
          </cell>
        </row>
        <row r="144">
          <cell r="M144" t="str">
            <v>Mauritius</v>
          </cell>
        </row>
        <row r="145">
          <cell r="M145" t="str">
            <v>Mayotte</v>
          </cell>
        </row>
        <row r="146">
          <cell r="M146" t="str">
            <v>Mexico</v>
          </cell>
        </row>
        <row r="147">
          <cell r="M147" t="str">
            <v>Micronesia, Federated States</v>
          </cell>
        </row>
        <row r="148">
          <cell r="M148" t="str">
            <v>Moldova, Republic</v>
          </cell>
        </row>
        <row r="149">
          <cell r="M149" t="str">
            <v>Monaco</v>
          </cell>
        </row>
        <row r="150">
          <cell r="M150" t="str">
            <v>Mongolia</v>
          </cell>
        </row>
        <row r="151">
          <cell r="M151" t="str">
            <v>Montenegro</v>
          </cell>
        </row>
        <row r="152">
          <cell r="M152" t="str">
            <v>Montserrat</v>
          </cell>
        </row>
        <row r="153">
          <cell r="M153" t="str">
            <v>Morocco</v>
          </cell>
        </row>
        <row r="154">
          <cell r="M154" t="str">
            <v>Mozambique</v>
          </cell>
        </row>
        <row r="155">
          <cell r="M155" t="str">
            <v>Myanmar</v>
          </cell>
        </row>
        <row r="156">
          <cell r="M156" t="str">
            <v>Namibia</v>
          </cell>
        </row>
        <row r="157">
          <cell r="M157" t="str">
            <v>Nauru</v>
          </cell>
        </row>
        <row r="158">
          <cell r="M158" t="str">
            <v>Nepal</v>
          </cell>
        </row>
        <row r="159">
          <cell r="M159" t="str">
            <v>Netherlands</v>
          </cell>
        </row>
        <row r="160">
          <cell r="M160" t="str">
            <v>New Caledonia</v>
          </cell>
        </row>
        <row r="161">
          <cell r="M161" t="str">
            <v>New Zealand</v>
          </cell>
        </row>
        <row r="162">
          <cell r="M162" t="str">
            <v>Nicaragua</v>
          </cell>
        </row>
        <row r="163">
          <cell r="M163" t="str">
            <v>Niger</v>
          </cell>
        </row>
        <row r="164">
          <cell r="M164" t="str">
            <v>Nigeria</v>
          </cell>
        </row>
        <row r="165">
          <cell r="M165" t="str">
            <v>Niue</v>
          </cell>
        </row>
        <row r="166">
          <cell r="M166" t="str">
            <v>Norfolk Island</v>
          </cell>
        </row>
        <row r="167">
          <cell r="M167" t="str">
            <v>Northern Mariana Islands</v>
          </cell>
        </row>
        <row r="168">
          <cell r="M168" t="str">
            <v>Norway</v>
          </cell>
        </row>
        <row r="169">
          <cell r="M169" t="str">
            <v>Oman</v>
          </cell>
        </row>
        <row r="170">
          <cell r="M170" t="str">
            <v>Pakistan</v>
          </cell>
        </row>
        <row r="171">
          <cell r="M171" t="str">
            <v>Palau</v>
          </cell>
        </row>
        <row r="172">
          <cell r="M172" t="str">
            <v>Palestinian Territory, Occupied</v>
          </cell>
        </row>
        <row r="173">
          <cell r="M173" t="str">
            <v>Panama</v>
          </cell>
        </row>
        <row r="174">
          <cell r="M174" t="str">
            <v>Papua New Guinea</v>
          </cell>
        </row>
        <row r="175">
          <cell r="M175" t="str">
            <v>Paraguay</v>
          </cell>
        </row>
        <row r="176">
          <cell r="M176" t="str">
            <v>Peru</v>
          </cell>
        </row>
        <row r="177">
          <cell r="M177" t="str">
            <v>Philippines</v>
          </cell>
        </row>
        <row r="178">
          <cell r="M178" t="str">
            <v>Pitcairn</v>
          </cell>
        </row>
        <row r="179">
          <cell r="M179" t="str">
            <v>Poland</v>
          </cell>
        </row>
        <row r="180">
          <cell r="M180" t="str">
            <v>Portugal</v>
          </cell>
        </row>
        <row r="181">
          <cell r="M181" t="str">
            <v>Puerto Rico</v>
          </cell>
        </row>
        <row r="182">
          <cell r="M182" t="str">
            <v>Qatar</v>
          </cell>
        </row>
        <row r="183">
          <cell r="M183" t="str">
            <v>Reunion</v>
          </cell>
        </row>
        <row r="184">
          <cell r="M184" t="str">
            <v>Romania</v>
          </cell>
        </row>
        <row r="185">
          <cell r="M185" t="str">
            <v>Russian Federation</v>
          </cell>
        </row>
        <row r="186">
          <cell r="M186" t="str">
            <v>Rwanda</v>
          </cell>
        </row>
        <row r="187">
          <cell r="M187" t="str">
            <v>Saint Barthélemy</v>
          </cell>
        </row>
        <row r="188">
          <cell r="M188" t="str">
            <v>Saint Helena, Ascension &amp; Tristan Da Cunha</v>
          </cell>
        </row>
        <row r="189">
          <cell r="M189" t="str">
            <v>Saint Kitts &amp; Nevis</v>
          </cell>
        </row>
        <row r="190">
          <cell r="M190" t="str">
            <v>Saint Lucia</v>
          </cell>
        </row>
        <row r="191">
          <cell r="M191" t="str">
            <v>Saint Martin (French Part)</v>
          </cell>
        </row>
        <row r="192">
          <cell r="M192" t="str">
            <v>Saint Pierre &amp; Miquelon</v>
          </cell>
        </row>
        <row r="193">
          <cell r="M193" t="str">
            <v>Saint Vincent &amp; Grenadines</v>
          </cell>
        </row>
        <row r="194">
          <cell r="M194" t="str">
            <v>Samoa</v>
          </cell>
        </row>
        <row r="195">
          <cell r="M195" t="str">
            <v>San Marino</v>
          </cell>
        </row>
        <row r="196">
          <cell r="M196" t="str">
            <v>Sao Tome &amp; Principe</v>
          </cell>
        </row>
        <row r="197">
          <cell r="M197" t="str">
            <v>Saudi Arabia</v>
          </cell>
        </row>
        <row r="198">
          <cell r="M198" t="str">
            <v>Senegal</v>
          </cell>
        </row>
        <row r="199">
          <cell r="M199" t="str">
            <v>Serbia</v>
          </cell>
        </row>
        <row r="200">
          <cell r="M200" t="str">
            <v>Seychelles</v>
          </cell>
        </row>
        <row r="201">
          <cell r="M201" t="str">
            <v>Sierra Leone</v>
          </cell>
        </row>
        <row r="202">
          <cell r="M202" t="str">
            <v>Singapore</v>
          </cell>
        </row>
        <row r="203">
          <cell r="M203" t="str">
            <v>Sint Maarten (Dutch Part)</v>
          </cell>
        </row>
        <row r="204">
          <cell r="M204" t="str">
            <v>Slovakia</v>
          </cell>
        </row>
        <row r="205">
          <cell r="M205" t="str">
            <v>Slovenia</v>
          </cell>
        </row>
        <row r="206">
          <cell r="M206" t="str">
            <v>Solomon Islands</v>
          </cell>
        </row>
        <row r="207">
          <cell r="M207" t="str">
            <v>Somalia</v>
          </cell>
        </row>
        <row r="208">
          <cell r="M208" t="str">
            <v>South Africa</v>
          </cell>
        </row>
        <row r="209">
          <cell r="M209" t="str">
            <v>South Georgia &amp; South Sandwich Islands</v>
          </cell>
        </row>
        <row r="210">
          <cell r="M210" t="str">
            <v>South Sudan</v>
          </cell>
        </row>
        <row r="211">
          <cell r="M211" t="str">
            <v>Spain</v>
          </cell>
        </row>
        <row r="212">
          <cell r="M212" t="str">
            <v>Sri Lanka</v>
          </cell>
        </row>
        <row r="213">
          <cell r="M213" t="str">
            <v>Sudan</v>
          </cell>
        </row>
        <row r="214">
          <cell r="M214" t="str">
            <v>Suriname</v>
          </cell>
        </row>
        <row r="215">
          <cell r="M215" t="str">
            <v>Svalbard &amp; Jan Mayen</v>
          </cell>
        </row>
        <row r="216">
          <cell r="M216" t="str">
            <v>Swaziland</v>
          </cell>
        </row>
        <row r="217">
          <cell r="M217" t="str">
            <v>Sweden</v>
          </cell>
        </row>
        <row r="218">
          <cell r="M218" t="str">
            <v>Switzerland</v>
          </cell>
        </row>
        <row r="219">
          <cell r="M219" t="str">
            <v>Syrian Arab Republic</v>
          </cell>
        </row>
        <row r="220">
          <cell r="M220" t="str">
            <v>Taiwan, Province of China</v>
          </cell>
        </row>
        <row r="221">
          <cell r="M221" t="str">
            <v>Tajikistan</v>
          </cell>
        </row>
        <row r="222">
          <cell r="M222" t="str">
            <v>Tanzania, United Republic</v>
          </cell>
        </row>
        <row r="223">
          <cell r="M223" t="str">
            <v>Thailand</v>
          </cell>
        </row>
        <row r="224">
          <cell r="M224" t="str">
            <v>Timor-Leste</v>
          </cell>
        </row>
        <row r="225">
          <cell r="M225" t="str">
            <v>Togo</v>
          </cell>
        </row>
        <row r="226">
          <cell r="M226" t="str">
            <v>Tokelau</v>
          </cell>
        </row>
        <row r="227">
          <cell r="M227" t="str">
            <v>Tonga</v>
          </cell>
        </row>
        <row r="228">
          <cell r="M228" t="str">
            <v>Trinidad &amp; Tobago</v>
          </cell>
        </row>
        <row r="229">
          <cell r="M229" t="str">
            <v>Tunisia</v>
          </cell>
        </row>
        <row r="230">
          <cell r="M230" t="str">
            <v>Turkey</v>
          </cell>
        </row>
        <row r="231">
          <cell r="M231" t="str">
            <v>Turkmenistan</v>
          </cell>
        </row>
        <row r="232">
          <cell r="M232" t="str">
            <v>Turks &amp; Caicos Islands</v>
          </cell>
        </row>
        <row r="233">
          <cell r="M233" t="str">
            <v>Tuvalu</v>
          </cell>
        </row>
        <row r="234">
          <cell r="M234" t="str">
            <v>Uganda</v>
          </cell>
        </row>
        <row r="235">
          <cell r="M235" t="str">
            <v>Ukraine</v>
          </cell>
        </row>
        <row r="236">
          <cell r="M236" t="str">
            <v>United Arab Emirates</v>
          </cell>
        </row>
        <row r="237">
          <cell r="M237" t="str">
            <v>United Kingdom</v>
          </cell>
        </row>
        <row r="238">
          <cell r="M238" t="str">
            <v>United States</v>
          </cell>
        </row>
        <row r="239">
          <cell r="M239" t="str">
            <v>United States Minor Outlying Islands</v>
          </cell>
        </row>
        <row r="240">
          <cell r="M240" t="str">
            <v>Uruguay</v>
          </cell>
        </row>
        <row r="241">
          <cell r="M241" t="str">
            <v>Uzbekistan</v>
          </cell>
        </row>
        <row r="242">
          <cell r="M242" t="str">
            <v>Vanuatu</v>
          </cell>
        </row>
        <row r="243">
          <cell r="M243" t="str">
            <v>Venezuela</v>
          </cell>
        </row>
        <row r="244">
          <cell r="M244" t="str">
            <v>Viet Nam</v>
          </cell>
        </row>
        <row r="245">
          <cell r="M245" t="str">
            <v>Virgin Islands, British</v>
          </cell>
        </row>
        <row r="246">
          <cell r="M246" t="str">
            <v>Virgin Islands, U.s.</v>
          </cell>
        </row>
        <row r="247">
          <cell r="M247" t="str">
            <v>Wallis &amp; Futuna</v>
          </cell>
        </row>
        <row r="248">
          <cell r="M248" t="str">
            <v>Western Sahara</v>
          </cell>
        </row>
        <row r="249">
          <cell r="M249" t="str">
            <v>Yemen</v>
          </cell>
        </row>
        <row r="250">
          <cell r="M250" t="str">
            <v>Zambia</v>
          </cell>
        </row>
        <row r="251">
          <cell r="M251" t="str">
            <v>Zimbabwe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Quote - Exc USA"/>
      <sheetName val="Group Quote - Inc USA"/>
      <sheetName val="data"/>
      <sheetName val="data - EUR"/>
      <sheetName val="data - GBP"/>
    </sheetNames>
    <sheetDataSet>
      <sheetData sheetId="0"/>
      <sheetData sheetId="1"/>
      <sheetData sheetId="2">
        <row r="16">
          <cell r="A16" t="str">
            <v>USD</v>
          </cell>
        </row>
        <row r="17">
          <cell r="A17" t="str">
            <v>EUR</v>
          </cell>
        </row>
        <row r="18">
          <cell r="A18" t="str">
            <v>GBP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tions"/>
      <sheetName val="Rates"/>
      <sheetName val="data"/>
      <sheetName val="Rates Template"/>
      <sheetName val="Rates1 USD"/>
      <sheetName val="Rates2 USD"/>
      <sheetName val="Rates3 USD"/>
      <sheetName val="Rates1 GBP"/>
      <sheetName val="Rates2 GBP"/>
      <sheetName val="Rates3 GBP"/>
      <sheetName val="Rates1 EUR"/>
      <sheetName val="Rates2 EUR"/>
      <sheetName val="Rates3 EUR"/>
      <sheetName val="Options USD"/>
      <sheetName val="Options GBP"/>
      <sheetName val="Options EUR"/>
      <sheetName val="OptionTR USD"/>
      <sheetName val="OptionTR GBP"/>
      <sheetName val="OptionTR EUR"/>
    </sheetNames>
    <sheetDataSet>
      <sheetData sheetId="0"/>
      <sheetData sheetId="1"/>
      <sheetData sheetId="2">
        <row r="37">
          <cell r="B37" t="str">
            <v>Y</v>
          </cell>
        </row>
        <row r="38">
          <cell r="B38" t="str">
            <v>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List in USD"/>
      <sheetName val="Price List in ZAR"/>
      <sheetName val="Quote Instructions"/>
      <sheetName val="SA Quote tool"/>
      <sheetName val="INt Quote tool "/>
      <sheetName val="SA Invoice"/>
      <sheetName val="Int Invoice"/>
      <sheetName val="Order Confirmation"/>
      <sheetName val="Valid Entries"/>
    </sheetNames>
    <sheetDataSet>
      <sheetData sheetId="0" refreshError="1"/>
      <sheetData sheetId="1">
        <row r="5">
          <cell r="B5" t="str">
            <v>PocketPAD One RS-232 Only</v>
          </cell>
        </row>
        <row r="6">
          <cell r="B6" t="str">
            <v>PocketPAD One with RS-232/422/485</v>
          </cell>
        </row>
        <row r="7">
          <cell r="B7" t="str">
            <v>PocketPAD One with MultiDrop Ethernet</v>
          </cell>
        </row>
        <row r="8">
          <cell r="B8" t="str">
            <v>PocketPAD FX</v>
          </cell>
        </row>
        <row r="9">
          <cell r="B9" t="str">
            <v>PocketPAD  Power over Ethernet</v>
          </cell>
        </row>
        <row r="10">
          <cell r="B10" t="str">
            <v>PocketPAD Two</v>
          </cell>
        </row>
        <row r="11">
          <cell r="B11" t="str">
            <v>PocketPAD Two with one RS-232/422/485</v>
          </cell>
        </row>
        <row r="12">
          <cell r="B12" t="str">
            <v>PocketPAD Four</v>
          </cell>
        </row>
        <row r="13">
          <cell r="B13" t="str">
            <v>PocketPAD Four with one RS/232/422/485</v>
          </cell>
        </row>
        <row r="14">
          <cell r="B14" t="str">
            <v>PocketPAD Router</v>
          </cell>
        </row>
        <row r="15">
          <cell r="B15" t="str">
            <v>PocketPAD Java</v>
          </cell>
        </row>
        <row r="18">
          <cell r="B18" t="str">
            <v>EtherPAD Lite</v>
          </cell>
        </row>
        <row r="19">
          <cell r="B19" t="str">
            <v xml:space="preserve">EtherPAD Duo </v>
          </cell>
        </row>
        <row r="20">
          <cell r="B20" t="str">
            <v>EtherPAD Digital I/O (includes Scripting)</v>
          </cell>
        </row>
        <row r="21">
          <cell r="B21" t="str">
            <v>PowerAgent</v>
          </cell>
        </row>
        <row r="22">
          <cell r="B22" t="str">
            <v xml:space="preserve">EtherPAD Baseline RS232 </v>
          </cell>
        </row>
        <row r="23">
          <cell r="B23" t="str">
            <v>EtherPAD Baseline RS485</v>
          </cell>
        </row>
        <row r="24">
          <cell r="B24" t="str">
            <v>Multiporter RS232</v>
          </cell>
        </row>
        <row r="25">
          <cell r="B25" t="str">
            <v xml:space="preserve">DIN Rail Baseline  RS232 </v>
          </cell>
        </row>
        <row r="26">
          <cell r="B26" t="str">
            <v>Telepad Baseline Ext Modem</v>
          </cell>
        </row>
        <row r="30">
          <cell r="B30" t="str">
            <v>Scripter Option</v>
          </cell>
        </row>
        <row r="31">
          <cell r="B31" t="str">
            <v>Logger Option</v>
          </cell>
        </row>
        <row r="32">
          <cell r="B32" t="str">
            <v>Routing Option</v>
          </cell>
        </row>
        <row r="33">
          <cell r="B33" t="str">
            <v>PPP Option</v>
          </cell>
        </row>
        <row r="34">
          <cell r="B34" t="str">
            <v>Modbus Scripting</v>
          </cell>
        </row>
        <row r="35">
          <cell r="B35" t="str">
            <v>Modbus Bridge</v>
          </cell>
        </row>
        <row r="36">
          <cell r="B36" t="str">
            <v>Com Redirector - SerialAnywhere (Free with Multenet hardware)</v>
          </cell>
        </row>
        <row r="37">
          <cell r="B37" t="str">
            <v>Com Redirector - Dial out I/P (Single Port)</v>
          </cell>
        </row>
        <row r="38">
          <cell r="B38" t="str">
            <v>Com Redirector - Serial I/P (Single Port)</v>
          </cell>
        </row>
        <row r="39">
          <cell r="B39" t="str">
            <v>Com Redirector - Dial out EZ (Single Port)</v>
          </cell>
        </row>
        <row r="40">
          <cell r="B40" t="str">
            <v>PowerDown Single Client License</v>
          </cell>
        </row>
        <row r="41">
          <cell r="B41" t="str">
            <v>PowerDown 5 Client License</v>
          </cell>
        </row>
        <row r="42">
          <cell r="B42" t="str">
            <v>PowerDown Maxi (50 Clients)</v>
          </cell>
        </row>
        <row r="45">
          <cell r="B45" t="str">
            <v>Torpedo Power Adapter  (Euro)</v>
          </cell>
        </row>
        <row r="46">
          <cell r="B46" t="str">
            <v>Torpedo Power Adapter  (USA)</v>
          </cell>
        </row>
        <row r="47">
          <cell r="B47" t="str">
            <v>Power Adapter 220V Euro</v>
          </cell>
        </row>
        <row r="48">
          <cell r="B48" t="str">
            <v>Power Adapter 120V USA</v>
          </cell>
        </row>
        <row r="49">
          <cell r="B49" t="str">
            <v>DIN Rail Mounting Bracket (Duo &amp; Lite)</v>
          </cell>
        </row>
        <row r="50">
          <cell r="B50" t="str">
            <v>DIN Rail Mounting Bracket (PocketPAD)</v>
          </cell>
        </row>
        <row r="51">
          <cell r="B51" t="str">
            <v>EtherPAD Lite/Duo  19" Rackmount kit</v>
          </cell>
        </row>
        <row r="54">
          <cell r="B54" t="str">
            <v>DB9F to DB9F Null Modem Cable - 2m</v>
          </cell>
        </row>
        <row r="55">
          <cell r="B55" t="str">
            <v>DB9F to DB25F Null Modem Cable - 2m</v>
          </cell>
        </row>
        <row r="56">
          <cell r="B56" t="str">
            <v>RJ45 to RJ45 Ethernet Patch Cable - 2m</v>
          </cell>
        </row>
        <row r="57">
          <cell r="B57" t="str">
            <v>RJ45 to RJ45 Ethernet Cross Over Cable - 2m</v>
          </cell>
        </row>
        <row r="61">
          <cell r="B61" t="str">
            <v>Pocket Module</v>
          </cell>
        </row>
        <row r="62">
          <cell r="B62" t="str">
            <v>MX1-Baseline Module</v>
          </cell>
        </row>
        <row r="63">
          <cell r="B63" t="str">
            <v>E88 TCP/IP Module</v>
          </cell>
        </row>
        <row r="64">
          <cell r="B64" t="str">
            <v>E88 SNMP Module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Options"/>
    </sheetNames>
    <sheetDataSet>
      <sheetData sheetId="0">
        <row r="6">
          <cell r="D6">
            <v>1173.4100000000001</v>
          </cell>
          <cell r="AP6">
            <v>840.49</v>
          </cell>
          <cell r="CB6">
            <v>818.21</v>
          </cell>
          <cell r="CU6">
            <v>474.55</v>
          </cell>
        </row>
        <row r="7">
          <cell r="D7">
            <v>1519.34</v>
          </cell>
          <cell r="AP7">
            <v>1116.8399999999999</v>
          </cell>
          <cell r="CB7">
            <v>1097.3699999999999</v>
          </cell>
          <cell r="CU7">
            <v>645.91</v>
          </cell>
        </row>
        <row r="8">
          <cell r="D8">
            <v>2171.8000000000002</v>
          </cell>
          <cell r="AP8">
            <v>1618.15</v>
          </cell>
          <cell r="CB8">
            <v>1315.81</v>
          </cell>
          <cell r="CU8">
            <v>1021.93</v>
          </cell>
        </row>
        <row r="9">
          <cell r="D9">
            <v>2333.15</v>
          </cell>
          <cell r="AP9">
            <v>1722.93</v>
          </cell>
          <cell r="CB9">
            <v>1420.6</v>
          </cell>
          <cell r="CU9">
            <v>1079.07</v>
          </cell>
        </row>
        <row r="10">
          <cell r="D10">
            <v>2507.5</v>
          </cell>
          <cell r="AP10">
            <v>1849.06</v>
          </cell>
          <cell r="CB10">
            <v>1513.33</v>
          </cell>
          <cell r="CU10">
            <v>1151.49</v>
          </cell>
        </row>
        <row r="11">
          <cell r="D11">
            <v>2714.2900000000004</v>
          </cell>
          <cell r="AP11">
            <v>2000.23</v>
          </cell>
          <cell r="CB11">
            <v>1658.02</v>
          </cell>
          <cell r="CU11">
            <v>1209.6299999999999</v>
          </cell>
        </row>
        <row r="12">
          <cell r="D12">
            <v>2897.92</v>
          </cell>
          <cell r="AP12">
            <v>2126.3500000000004</v>
          </cell>
          <cell r="CB12">
            <v>1750.77</v>
          </cell>
          <cell r="CU12">
            <v>1282.04</v>
          </cell>
        </row>
        <row r="13">
          <cell r="D13">
            <v>3128.86</v>
          </cell>
          <cell r="AP13">
            <v>2286.8000000000002</v>
          </cell>
          <cell r="CB13">
            <v>2079.9900000000002</v>
          </cell>
          <cell r="CU13">
            <v>1369.8</v>
          </cell>
        </row>
        <row r="14">
          <cell r="D14">
            <v>3531.32</v>
          </cell>
          <cell r="AP14">
            <v>2564.0700000000002</v>
          </cell>
          <cell r="CB14">
            <v>2330.36</v>
          </cell>
          <cell r="CU14">
            <v>1499.35</v>
          </cell>
        </row>
        <row r="15">
          <cell r="D15">
            <v>3946.8</v>
          </cell>
          <cell r="AP15">
            <v>2862.69</v>
          </cell>
          <cell r="CB15">
            <v>2593.7600000000002</v>
          </cell>
          <cell r="CU15">
            <v>1629.94</v>
          </cell>
        </row>
        <row r="16">
          <cell r="D16">
            <v>4304.7700000000004</v>
          </cell>
          <cell r="AP16">
            <v>3105.6600000000003</v>
          </cell>
          <cell r="CB16">
            <v>3093.6000000000004</v>
          </cell>
          <cell r="CU16">
            <v>1760.49</v>
          </cell>
        </row>
        <row r="17">
          <cell r="D17">
            <v>6457.16</v>
          </cell>
          <cell r="AP17">
            <v>4658.49</v>
          </cell>
          <cell r="CB17">
            <v>4640.3999999999996</v>
          </cell>
          <cell r="CU17">
            <v>2640.7400000000002</v>
          </cell>
        </row>
        <row r="18">
          <cell r="D18">
            <v>12914.32</v>
          </cell>
          <cell r="AP18">
            <v>9316.98</v>
          </cell>
          <cell r="CB18">
            <v>9280.7999999999993</v>
          </cell>
          <cell r="CU18">
            <v>5281.48</v>
          </cell>
        </row>
        <row r="19">
          <cell r="D19">
            <v>15497.19</v>
          </cell>
          <cell r="AP19">
            <v>11180.380000000001</v>
          </cell>
          <cell r="CB19">
            <v>11136.96</v>
          </cell>
          <cell r="CU19">
            <v>6337.7800000000007</v>
          </cell>
        </row>
        <row r="20">
          <cell r="D20">
            <v>18596.629999999997</v>
          </cell>
          <cell r="AP20">
            <v>13416.460000000001</v>
          </cell>
          <cell r="CB20">
            <v>13364.36</v>
          </cell>
          <cell r="CU20">
            <v>7605.34</v>
          </cell>
        </row>
        <row r="21">
          <cell r="D21">
            <v>22315.96</v>
          </cell>
          <cell r="AP21">
            <v>16099.76</v>
          </cell>
          <cell r="CB21">
            <v>16037.24</v>
          </cell>
          <cell r="CU21">
            <v>9126.41</v>
          </cell>
        </row>
        <row r="22">
          <cell r="D22">
            <v>26779.16</v>
          </cell>
          <cell r="AP22">
            <v>19319.719999999998</v>
          </cell>
          <cell r="CB22">
            <v>19244.689999999999</v>
          </cell>
          <cell r="CU22">
            <v>10951.7</v>
          </cell>
        </row>
        <row r="23">
          <cell r="D23">
            <v>32135</v>
          </cell>
          <cell r="AP23">
            <v>23183.67</v>
          </cell>
          <cell r="CB23">
            <v>23093.629999999997</v>
          </cell>
          <cell r="CU23">
            <v>13142.04</v>
          </cell>
        </row>
        <row r="24">
          <cell r="D24">
            <v>38562</v>
          </cell>
          <cell r="AP24">
            <v>27820.41</v>
          </cell>
          <cell r="CB24">
            <v>27712.359999999997</v>
          </cell>
          <cell r="CU24">
            <v>15770.45</v>
          </cell>
        </row>
        <row r="28">
          <cell r="D28">
            <v>1955.65</v>
          </cell>
          <cell r="AP28">
            <v>1400.77</v>
          </cell>
          <cell r="CB28">
            <v>1363.67</v>
          </cell>
          <cell r="CU28">
            <v>790.87</v>
          </cell>
        </row>
        <row r="29">
          <cell r="D29">
            <v>2532.1800000000003</v>
          </cell>
          <cell r="AP29">
            <v>1861.3799999999999</v>
          </cell>
          <cell r="CB29">
            <v>1828.93</v>
          </cell>
          <cell r="CU29">
            <v>1076.52</v>
          </cell>
        </row>
        <row r="30">
          <cell r="D30">
            <v>3619.63</v>
          </cell>
          <cell r="AP30">
            <v>2696.8900000000003</v>
          </cell>
          <cell r="CB30">
            <v>2193</v>
          </cell>
          <cell r="CU30">
            <v>1703.18</v>
          </cell>
        </row>
        <row r="31">
          <cell r="D31">
            <v>3888.56</v>
          </cell>
          <cell r="AP31">
            <v>2871.5400000000004</v>
          </cell>
          <cell r="CB31">
            <v>2367.6600000000003</v>
          </cell>
          <cell r="CU31">
            <v>1798.4</v>
          </cell>
        </row>
        <row r="32">
          <cell r="D32">
            <v>4179.13</v>
          </cell>
          <cell r="AP32">
            <v>3081.75</v>
          </cell>
          <cell r="CB32">
            <v>2522.21</v>
          </cell>
          <cell r="CU32">
            <v>1919.1299999999999</v>
          </cell>
        </row>
        <row r="33">
          <cell r="D33">
            <v>4523.8200000000006</v>
          </cell>
          <cell r="AP33">
            <v>3333.6800000000003</v>
          </cell>
          <cell r="CB33">
            <v>2763.3500000000004</v>
          </cell>
          <cell r="CU33">
            <v>2016.02</v>
          </cell>
        </row>
        <row r="34">
          <cell r="D34">
            <v>4829.87</v>
          </cell>
          <cell r="AP34">
            <v>3543.8900000000003</v>
          </cell>
          <cell r="CB34">
            <v>2917.92</v>
          </cell>
          <cell r="CU34">
            <v>2136.7400000000002</v>
          </cell>
        </row>
        <row r="35">
          <cell r="D35">
            <v>5214.72</v>
          </cell>
          <cell r="AP35">
            <v>3811.28</v>
          </cell>
          <cell r="CB35">
            <v>3466.6200000000003</v>
          </cell>
          <cell r="CU35">
            <v>2282.9500000000003</v>
          </cell>
        </row>
        <row r="36">
          <cell r="D36">
            <v>5885.52</v>
          </cell>
          <cell r="AP36">
            <v>4273.4400000000005</v>
          </cell>
          <cell r="CB36">
            <v>3883.92</v>
          </cell>
          <cell r="CU36">
            <v>2498.8900000000003</v>
          </cell>
        </row>
        <row r="37">
          <cell r="D37">
            <v>6577.96</v>
          </cell>
          <cell r="AP37">
            <v>4771.12</v>
          </cell>
          <cell r="CB37">
            <v>4322.8900000000003</v>
          </cell>
          <cell r="CU37">
            <v>2716.5200000000004</v>
          </cell>
        </row>
        <row r="38">
          <cell r="D38">
            <v>7174.59</v>
          </cell>
          <cell r="AP38">
            <v>5176.08</v>
          </cell>
          <cell r="CB38">
            <v>5155.9800000000005</v>
          </cell>
          <cell r="CU38">
            <v>2934.13</v>
          </cell>
        </row>
        <row r="39">
          <cell r="D39">
            <v>10761.89</v>
          </cell>
          <cell r="AP39">
            <v>7764.12</v>
          </cell>
          <cell r="CB39">
            <v>7733.97</v>
          </cell>
          <cell r="CU39">
            <v>4401.2</v>
          </cell>
        </row>
        <row r="40">
          <cell r="D40">
            <v>21523.78</v>
          </cell>
          <cell r="AP40">
            <v>15528.24</v>
          </cell>
          <cell r="CB40">
            <v>15467.94</v>
          </cell>
          <cell r="CU40">
            <v>8802.4</v>
          </cell>
        </row>
        <row r="41">
          <cell r="D41">
            <v>25828.539999999997</v>
          </cell>
          <cell r="AP41">
            <v>18633.89</v>
          </cell>
          <cell r="CB41">
            <v>18561.53</v>
          </cell>
          <cell r="CU41">
            <v>10562.88</v>
          </cell>
        </row>
        <row r="42">
          <cell r="D42">
            <v>30994.25</v>
          </cell>
          <cell r="AP42">
            <v>22360.67</v>
          </cell>
          <cell r="CB42">
            <v>22273.84</v>
          </cell>
          <cell r="CU42">
            <v>12675.460000000001</v>
          </cell>
        </row>
        <row r="43">
          <cell r="D43">
            <v>37193.1</v>
          </cell>
          <cell r="AP43">
            <v>26832.809999999998</v>
          </cell>
          <cell r="CB43">
            <v>26728.609999999997</v>
          </cell>
          <cell r="CU43">
            <v>15210.56</v>
          </cell>
        </row>
        <row r="44">
          <cell r="D44">
            <v>44631.72</v>
          </cell>
          <cell r="AP44">
            <v>32199.379999999997</v>
          </cell>
          <cell r="CB44">
            <v>32074.34</v>
          </cell>
          <cell r="CU44">
            <v>18252.679999999997</v>
          </cell>
        </row>
        <row r="45">
          <cell r="D45">
            <v>53558.07</v>
          </cell>
          <cell r="AP45">
            <v>38639.26</v>
          </cell>
          <cell r="CB45">
            <v>38489.21</v>
          </cell>
          <cell r="CU45">
            <v>21903.219999999998</v>
          </cell>
        </row>
        <row r="46">
          <cell r="D46">
            <v>64269.69</v>
          </cell>
          <cell r="AP46">
            <v>46367.12</v>
          </cell>
          <cell r="CB46">
            <v>46187.060000000005</v>
          </cell>
          <cell r="CU46">
            <v>26283.87</v>
          </cell>
        </row>
        <row r="50">
          <cell r="D50">
            <v>2444.5800000000004</v>
          </cell>
          <cell r="AP50">
            <v>1750.96</v>
          </cell>
          <cell r="CU50">
            <v>247.63</v>
          </cell>
        </row>
        <row r="51">
          <cell r="D51">
            <v>3165.21</v>
          </cell>
          <cell r="AP51">
            <v>2326.7000000000003</v>
          </cell>
          <cell r="CU51">
            <v>337.34</v>
          </cell>
        </row>
        <row r="52">
          <cell r="D52">
            <v>4524.54</v>
          </cell>
          <cell r="AP52">
            <v>3371.09</v>
          </cell>
          <cell r="CU52">
            <v>548.11</v>
          </cell>
        </row>
        <row r="53">
          <cell r="D53">
            <v>4860.6900000000005</v>
          </cell>
          <cell r="AP53">
            <v>3589.4100000000003</v>
          </cell>
          <cell r="CU53">
            <v>570.56999999999994</v>
          </cell>
        </row>
        <row r="54">
          <cell r="D54">
            <v>5223.91</v>
          </cell>
          <cell r="AP54">
            <v>3852.1800000000003</v>
          </cell>
          <cell r="CU54">
            <v>591.26</v>
          </cell>
        </row>
        <row r="55">
          <cell r="D55">
            <v>5654.77</v>
          </cell>
          <cell r="AP55">
            <v>4167.1000000000004</v>
          </cell>
          <cell r="CU55">
            <v>605.05999999999995</v>
          </cell>
        </row>
        <row r="56">
          <cell r="D56">
            <v>6037.3</v>
          </cell>
          <cell r="AP56">
            <v>4429.8500000000004</v>
          </cell>
          <cell r="CU56">
            <v>625.75</v>
          </cell>
        </row>
        <row r="57">
          <cell r="D57">
            <v>6518.39</v>
          </cell>
          <cell r="AP57">
            <v>4764.1100000000006</v>
          </cell>
          <cell r="CU57">
            <v>649.91999999999996</v>
          </cell>
        </row>
        <row r="58">
          <cell r="D58">
            <v>7356.89</v>
          </cell>
          <cell r="AP58">
            <v>5341.7800000000007</v>
          </cell>
          <cell r="CU58">
            <v>694.78</v>
          </cell>
        </row>
        <row r="59">
          <cell r="D59">
            <v>8222.44</v>
          </cell>
          <cell r="AP59">
            <v>5963.91</v>
          </cell>
          <cell r="CU59">
            <v>903.22</v>
          </cell>
        </row>
        <row r="60">
          <cell r="D60">
            <v>8968.23</v>
          </cell>
          <cell r="AP60">
            <v>6470.08</v>
          </cell>
          <cell r="CU60">
            <v>1174.18</v>
          </cell>
        </row>
        <row r="61">
          <cell r="D61">
            <v>13452.35</v>
          </cell>
          <cell r="AP61">
            <v>9705.1200000000008</v>
          </cell>
          <cell r="CU61">
            <v>1761.27</v>
          </cell>
        </row>
        <row r="62">
          <cell r="D62">
            <v>26904.7</v>
          </cell>
          <cell r="AP62">
            <v>19410.240000000002</v>
          </cell>
          <cell r="CU62">
            <v>3522.54</v>
          </cell>
        </row>
        <row r="63">
          <cell r="D63">
            <v>32285.64</v>
          </cell>
          <cell r="AP63">
            <v>23292.289999999997</v>
          </cell>
          <cell r="CU63">
            <v>4227.05</v>
          </cell>
        </row>
        <row r="64">
          <cell r="D64">
            <v>38742.770000000004</v>
          </cell>
          <cell r="AP64">
            <v>27950.75</v>
          </cell>
          <cell r="CU64">
            <v>5072.46</v>
          </cell>
        </row>
        <row r="65">
          <cell r="D65">
            <v>46491.33</v>
          </cell>
          <cell r="AP65">
            <v>33540.9</v>
          </cell>
          <cell r="CU65">
            <v>6086.96</v>
          </cell>
        </row>
        <row r="66">
          <cell r="D66">
            <v>55789.599999999999</v>
          </cell>
          <cell r="AP66">
            <v>40249.08</v>
          </cell>
          <cell r="CU66">
            <v>7304.3600000000006</v>
          </cell>
        </row>
        <row r="67">
          <cell r="D67">
            <v>66947.520000000004</v>
          </cell>
          <cell r="AP67">
            <v>48298.9</v>
          </cell>
          <cell r="CU67">
            <v>8765.24</v>
          </cell>
        </row>
        <row r="68">
          <cell r="D68">
            <v>80337.03</v>
          </cell>
          <cell r="AP68">
            <v>57958.68</v>
          </cell>
          <cell r="CU68">
            <v>10518.29</v>
          </cell>
        </row>
        <row r="73">
          <cell r="D73">
            <v>2581.46</v>
          </cell>
          <cell r="AP73">
            <v>1849.02</v>
          </cell>
          <cell r="CB73">
            <v>1800.04</v>
          </cell>
          <cell r="CU73">
            <v>1043.93</v>
          </cell>
        </row>
        <row r="74">
          <cell r="D74">
            <v>3342.4700000000003</v>
          </cell>
          <cell r="AP74">
            <v>2457</v>
          </cell>
          <cell r="CB74">
            <v>2414.1600000000003</v>
          </cell>
          <cell r="CU74">
            <v>1420.96</v>
          </cell>
        </row>
        <row r="75">
          <cell r="D75">
            <v>4777.8900000000003</v>
          </cell>
          <cell r="AP75">
            <v>3559.8700000000003</v>
          </cell>
          <cell r="CB75">
            <v>2894.75</v>
          </cell>
          <cell r="CU75">
            <v>2248.2000000000003</v>
          </cell>
        </row>
        <row r="76">
          <cell r="D76">
            <v>5132.88</v>
          </cell>
          <cell r="AP76">
            <v>3790.42</v>
          </cell>
          <cell r="CB76">
            <v>3125.2900000000004</v>
          </cell>
          <cell r="CU76">
            <v>2373.8900000000003</v>
          </cell>
        </row>
        <row r="77">
          <cell r="D77">
            <v>5516.47</v>
          </cell>
          <cell r="AP77">
            <v>4067.88</v>
          </cell>
          <cell r="CB77">
            <v>3329.3300000000004</v>
          </cell>
          <cell r="CU77">
            <v>2533.23</v>
          </cell>
        </row>
        <row r="78">
          <cell r="D78">
            <v>5971.42</v>
          </cell>
          <cell r="AP78">
            <v>4400.46</v>
          </cell>
          <cell r="CB78">
            <v>3647.61</v>
          </cell>
          <cell r="CU78">
            <v>2661.1400000000003</v>
          </cell>
        </row>
        <row r="79">
          <cell r="D79">
            <v>6375.41</v>
          </cell>
          <cell r="AP79">
            <v>4677.9000000000005</v>
          </cell>
          <cell r="CB79">
            <v>3851.6200000000003</v>
          </cell>
          <cell r="CU79">
            <v>2820.5</v>
          </cell>
        </row>
        <row r="80">
          <cell r="D80">
            <v>6883.4000000000005</v>
          </cell>
          <cell r="AP80">
            <v>5030.87</v>
          </cell>
          <cell r="CB80">
            <v>4575.91</v>
          </cell>
          <cell r="CU80">
            <v>3013.5</v>
          </cell>
        </row>
        <row r="81">
          <cell r="D81">
            <v>7768.88</v>
          </cell>
          <cell r="AP81">
            <v>5640.91</v>
          </cell>
          <cell r="CB81">
            <v>5126.7800000000007</v>
          </cell>
          <cell r="CU81">
            <v>3298.5200000000004</v>
          </cell>
        </row>
        <row r="82">
          <cell r="D82">
            <v>8682.9</v>
          </cell>
          <cell r="AP82">
            <v>6297.88</v>
          </cell>
          <cell r="CB82">
            <v>5706.1900000000005</v>
          </cell>
          <cell r="CU82">
            <v>3585.7900000000004</v>
          </cell>
        </row>
        <row r="83">
          <cell r="D83">
            <v>9470.43</v>
          </cell>
          <cell r="AP83">
            <v>6832.41</v>
          </cell>
          <cell r="CB83">
            <v>6805.89</v>
          </cell>
          <cell r="CU83">
            <v>3873.05</v>
          </cell>
        </row>
        <row r="84">
          <cell r="D84">
            <v>14205.65</v>
          </cell>
          <cell r="AP84">
            <v>10248.620000000001</v>
          </cell>
          <cell r="CB84">
            <v>10208.84</v>
          </cell>
          <cell r="CU84">
            <v>5809.58</v>
          </cell>
        </row>
        <row r="85">
          <cell r="D85">
            <v>28411.3</v>
          </cell>
          <cell r="AP85">
            <v>20497.240000000002</v>
          </cell>
          <cell r="CB85">
            <v>20417.68</v>
          </cell>
          <cell r="CU85">
            <v>11619.16</v>
          </cell>
        </row>
        <row r="86">
          <cell r="D86">
            <v>34093.56</v>
          </cell>
          <cell r="AP86">
            <v>24596.69</v>
          </cell>
          <cell r="CB86">
            <v>24501.219999999998</v>
          </cell>
          <cell r="CU86">
            <v>13943</v>
          </cell>
        </row>
        <row r="87">
          <cell r="D87">
            <v>40912.28</v>
          </cell>
          <cell r="AP87">
            <v>29516.03</v>
          </cell>
          <cell r="CB87">
            <v>29401.469999999998</v>
          </cell>
          <cell r="CU87">
            <v>16731.599999999999</v>
          </cell>
        </row>
        <row r="88">
          <cell r="D88">
            <v>49094.740000000005</v>
          </cell>
          <cell r="AP88">
            <v>35419.240000000005</v>
          </cell>
          <cell r="CB88">
            <v>35281.770000000004</v>
          </cell>
          <cell r="CU88">
            <v>20077.919999999998</v>
          </cell>
        </row>
        <row r="89">
          <cell r="D89">
            <v>58913.69</v>
          </cell>
          <cell r="AP89">
            <v>42503.090000000004</v>
          </cell>
          <cell r="CB89">
            <v>42338.130000000005</v>
          </cell>
          <cell r="CU89">
            <v>24093.51</v>
          </cell>
        </row>
        <row r="90">
          <cell r="D90">
            <v>70696.429999999993</v>
          </cell>
          <cell r="AP90">
            <v>51003.71</v>
          </cell>
          <cell r="CB90">
            <v>50805.760000000002</v>
          </cell>
          <cell r="CU90">
            <v>28912.219999999998</v>
          </cell>
        </row>
        <row r="91">
          <cell r="D91">
            <v>84835.72</v>
          </cell>
          <cell r="AP91">
            <v>61204.46</v>
          </cell>
          <cell r="CB91">
            <v>60966.920000000006</v>
          </cell>
          <cell r="CU91">
            <v>34694.670000000006</v>
          </cell>
        </row>
        <row r="95">
          <cell r="D95">
            <v>4302.4000000000005</v>
          </cell>
          <cell r="AP95">
            <v>3081.6600000000003</v>
          </cell>
          <cell r="CB95">
            <v>3000.05</v>
          </cell>
          <cell r="CU95">
            <v>1739.87</v>
          </cell>
        </row>
        <row r="96">
          <cell r="D96">
            <v>5570.75</v>
          </cell>
          <cell r="AP96">
            <v>4094.98</v>
          </cell>
          <cell r="CB96">
            <v>4023.57</v>
          </cell>
          <cell r="CU96">
            <v>2368.2600000000002</v>
          </cell>
        </row>
        <row r="97">
          <cell r="D97">
            <v>7963.13</v>
          </cell>
          <cell r="AP97">
            <v>5933.09</v>
          </cell>
          <cell r="CB97">
            <v>4824.55</v>
          </cell>
          <cell r="CU97">
            <v>3746.98</v>
          </cell>
        </row>
        <row r="98">
          <cell r="D98">
            <v>8554.7800000000007</v>
          </cell>
          <cell r="AP98">
            <v>6317.35</v>
          </cell>
          <cell r="CB98">
            <v>5208.8</v>
          </cell>
          <cell r="CU98">
            <v>3956.44</v>
          </cell>
        </row>
        <row r="99">
          <cell r="D99">
            <v>9194.0500000000011</v>
          </cell>
          <cell r="AP99">
            <v>6779.79</v>
          </cell>
          <cell r="CB99">
            <v>5548.84</v>
          </cell>
          <cell r="CU99">
            <v>4222.0200000000004</v>
          </cell>
        </row>
        <row r="100">
          <cell r="D100">
            <v>9952.36</v>
          </cell>
          <cell r="AP100">
            <v>7334.06</v>
          </cell>
          <cell r="CB100">
            <v>6079.3</v>
          </cell>
          <cell r="CU100">
            <v>4435.21</v>
          </cell>
        </row>
        <row r="101">
          <cell r="D101">
            <v>10625.630000000001</v>
          </cell>
          <cell r="AP101">
            <v>7796.51</v>
          </cell>
          <cell r="CB101">
            <v>6419.34</v>
          </cell>
          <cell r="CU101">
            <v>4700.79</v>
          </cell>
        </row>
        <row r="102">
          <cell r="D102">
            <v>11472.33</v>
          </cell>
          <cell r="AP102">
            <v>8384.7800000000007</v>
          </cell>
          <cell r="CB102">
            <v>7626.49</v>
          </cell>
          <cell r="CU102">
            <v>5022.47</v>
          </cell>
        </row>
        <row r="103">
          <cell r="D103">
            <v>12948.1</v>
          </cell>
          <cell r="AP103">
            <v>9401.49</v>
          </cell>
          <cell r="CB103">
            <v>8544.59</v>
          </cell>
          <cell r="CU103">
            <v>5497.5</v>
          </cell>
        </row>
        <row r="104">
          <cell r="D104">
            <v>14471.47</v>
          </cell>
          <cell r="AP104">
            <v>10496.41</v>
          </cell>
          <cell r="CB104">
            <v>9510.31</v>
          </cell>
          <cell r="CU104">
            <v>5976.2800000000007</v>
          </cell>
        </row>
        <row r="105">
          <cell r="D105">
            <v>15784.02</v>
          </cell>
          <cell r="AP105">
            <v>11387.33</v>
          </cell>
          <cell r="CB105">
            <v>11343.130000000001</v>
          </cell>
          <cell r="CU105">
            <v>6455.06</v>
          </cell>
        </row>
        <row r="106">
          <cell r="D106">
            <v>23676.03</v>
          </cell>
          <cell r="AP106">
            <v>17081</v>
          </cell>
          <cell r="CB106">
            <v>17014.699999999997</v>
          </cell>
          <cell r="CU106">
            <v>9682.59</v>
          </cell>
        </row>
        <row r="107">
          <cell r="D107">
            <v>47352.06</v>
          </cell>
          <cell r="AP107">
            <v>34162</v>
          </cell>
          <cell r="CB107">
            <v>34029.4</v>
          </cell>
          <cell r="CU107">
            <v>19365.18</v>
          </cell>
        </row>
        <row r="108">
          <cell r="D108">
            <v>56822.48</v>
          </cell>
          <cell r="AP108">
            <v>40994.400000000001</v>
          </cell>
          <cell r="CB108">
            <v>40835.279999999999</v>
          </cell>
          <cell r="CU108">
            <v>23238.219999999998</v>
          </cell>
        </row>
        <row r="109">
          <cell r="D109">
            <v>68186.98</v>
          </cell>
          <cell r="AP109">
            <v>49193.279999999999</v>
          </cell>
          <cell r="CB109">
            <v>49002.340000000004</v>
          </cell>
          <cell r="CU109">
            <v>27885.87</v>
          </cell>
        </row>
        <row r="110">
          <cell r="D110">
            <v>81824.37999999999</v>
          </cell>
          <cell r="AP110">
            <v>59031.94</v>
          </cell>
          <cell r="CB110">
            <v>58802.810000000005</v>
          </cell>
          <cell r="CU110">
            <v>33463.050000000003</v>
          </cell>
        </row>
        <row r="111">
          <cell r="D111">
            <v>98189.26</v>
          </cell>
          <cell r="AP111">
            <v>70838.33</v>
          </cell>
          <cell r="CB111">
            <v>70563.37999999999</v>
          </cell>
          <cell r="CU111">
            <v>40155.660000000003</v>
          </cell>
        </row>
        <row r="112">
          <cell r="D112">
            <v>117827.12</v>
          </cell>
          <cell r="AP112">
            <v>85006</v>
          </cell>
          <cell r="CB112">
            <v>84676.06</v>
          </cell>
          <cell r="CU112">
            <v>48186.8</v>
          </cell>
        </row>
        <row r="113">
          <cell r="D113">
            <v>141392.55000000002</v>
          </cell>
          <cell r="AP113">
            <v>102007.2</v>
          </cell>
          <cell r="CB113">
            <v>101611.28</v>
          </cell>
          <cell r="CU113">
            <v>57824.160000000003</v>
          </cell>
        </row>
        <row r="117">
          <cell r="D117">
            <v>5377.99</v>
          </cell>
          <cell r="AP117">
            <v>3852.07</v>
          </cell>
          <cell r="CU117">
            <v>544.74</v>
          </cell>
        </row>
        <row r="118">
          <cell r="D118">
            <v>6963.43</v>
          </cell>
          <cell r="AP118">
            <v>5118.72</v>
          </cell>
          <cell r="CU118">
            <v>742.11</v>
          </cell>
        </row>
        <row r="119">
          <cell r="D119">
            <v>9953.91</v>
          </cell>
          <cell r="AP119">
            <v>7416.3600000000006</v>
          </cell>
          <cell r="CU119">
            <v>1205.83</v>
          </cell>
        </row>
        <row r="120">
          <cell r="D120">
            <v>10693.47</v>
          </cell>
          <cell r="AP120">
            <v>7896.66</v>
          </cell>
          <cell r="CU120">
            <v>1255.18</v>
          </cell>
        </row>
        <row r="121">
          <cell r="D121">
            <v>11492.58</v>
          </cell>
          <cell r="AP121">
            <v>8474.74</v>
          </cell>
          <cell r="CU121">
            <v>1300.73</v>
          </cell>
        </row>
        <row r="122">
          <cell r="D122">
            <v>12440.44</v>
          </cell>
          <cell r="AP122">
            <v>9167.56</v>
          </cell>
          <cell r="CU122">
            <v>1331.11</v>
          </cell>
        </row>
        <row r="123">
          <cell r="D123">
            <v>13282.03</v>
          </cell>
          <cell r="AP123">
            <v>9745.64</v>
          </cell>
          <cell r="CU123">
            <v>1376.64</v>
          </cell>
        </row>
        <row r="124">
          <cell r="D124">
            <v>14340.41</v>
          </cell>
          <cell r="AP124">
            <v>10480.950000000001</v>
          </cell>
          <cell r="CU124">
            <v>1429.79</v>
          </cell>
        </row>
        <row r="125">
          <cell r="D125">
            <v>16185.12</v>
          </cell>
          <cell r="AP125">
            <v>11751.86</v>
          </cell>
          <cell r="CU125">
            <v>1528.48</v>
          </cell>
        </row>
        <row r="126">
          <cell r="D126">
            <v>18089.34</v>
          </cell>
          <cell r="AP126">
            <v>13120.53</v>
          </cell>
          <cell r="CU126">
            <v>1987.02</v>
          </cell>
        </row>
        <row r="127">
          <cell r="D127">
            <v>19730.019999999997</v>
          </cell>
          <cell r="AP127">
            <v>14234.14</v>
          </cell>
          <cell r="CU127">
            <v>2583.1</v>
          </cell>
        </row>
        <row r="128">
          <cell r="D128">
            <v>29595.03</v>
          </cell>
          <cell r="AP128">
            <v>21351.21</v>
          </cell>
          <cell r="CU128">
            <v>3874.65</v>
          </cell>
        </row>
        <row r="129">
          <cell r="D129">
            <v>59190.06</v>
          </cell>
          <cell r="AP129">
            <v>42702.42</v>
          </cell>
          <cell r="CU129">
            <v>7749.3</v>
          </cell>
        </row>
        <row r="130">
          <cell r="D130">
            <v>71028.08</v>
          </cell>
          <cell r="AP130">
            <v>51242.91</v>
          </cell>
          <cell r="CU130">
            <v>9299.16</v>
          </cell>
        </row>
        <row r="131">
          <cell r="D131">
            <v>85233.7</v>
          </cell>
          <cell r="AP131">
            <v>61491.5</v>
          </cell>
          <cell r="CU131">
            <v>11159</v>
          </cell>
        </row>
        <row r="132">
          <cell r="D132">
            <v>102280.44</v>
          </cell>
          <cell r="AP132">
            <v>73789.8</v>
          </cell>
          <cell r="CU132">
            <v>13390.8</v>
          </cell>
        </row>
        <row r="133">
          <cell r="D133">
            <v>122736.53</v>
          </cell>
          <cell r="AP133">
            <v>88547.76</v>
          </cell>
          <cell r="CU133">
            <v>16068.96</v>
          </cell>
        </row>
        <row r="134">
          <cell r="D134">
            <v>147283.84</v>
          </cell>
          <cell r="AP134">
            <v>106257.31999999999</v>
          </cell>
          <cell r="CU134">
            <v>19282.759999999998</v>
          </cell>
        </row>
        <row r="135">
          <cell r="D135">
            <v>176740.61000000002</v>
          </cell>
          <cell r="AP135">
            <v>127508.79</v>
          </cell>
          <cell r="CU135">
            <v>23139.32</v>
          </cell>
        </row>
      </sheetData>
      <sheetData sheetId="1">
        <row r="5">
          <cell r="D5">
            <v>494.03</v>
          </cell>
          <cell r="J5">
            <v>328.84</v>
          </cell>
        </row>
        <row r="6">
          <cell r="D6">
            <v>494.03</v>
          </cell>
          <cell r="J6">
            <v>328.84</v>
          </cell>
        </row>
        <row r="7">
          <cell r="D7">
            <v>494.03</v>
          </cell>
          <cell r="J7">
            <v>328.84</v>
          </cell>
        </row>
        <row r="8">
          <cell r="D8">
            <v>494.03</v>
          </cell>
          <cell r="J8">
            <v>328.84</v>
          </cell>
        </row>
        <row r="9">
          <cell r="D9">
            <v>494.03</v>
          </cell>
          <cell r="J9">
            <v>328.84</v>
          </cell>
        </row>
        <row r="10">
          <cell r="D10">
            <v>494.03</v>
          </cell>
          <cell r="J10">
            <v>328.84</v>
          </cell>
        </row>
        <row r="11">
          <cell r="D11">
            <v>494.03</v>
          </cell>
          <cell r="J11">
            <v>328.84</v>
          </cell>
        </row>
        <row r="12">
          <cell r="D12">
            <v>494.03</v>
          </cell>
          <cell r="J12">
            <v>328.84</v>
          </cell>
        </row>
        <row r="13">
          <cell r="D13">
            <v>494.03</v>
          </cell>
          <cell r="J13">
            <v>328.84</v>
          </cell>
        </row>
        <row r="14">
          <cell r="D14">
            <v>494.03</v>
          </cell>
          <cell r="J14">
            <v>328.84</v>
          </cell>
        </row>
        <row r="15">
          <cell r="D15">
            <v>494.03</v>
          </cell>
          <cell r="J15">
            <v>328.84</v>
          </cell>
        </row>
        <row r="16">
          <cell r="D16">
            <v>494.03</v>
          </cell>
          <cell r="J16">
            <v>328.84</v>
          </cell>
        </row>
        <row r="17">
          <cell r="D17">
            <v>494.03</v>
          </cell>
          <cell r="J17">
            <v>328.84</v>
          </cell>
        </row>
        <row r="18">
          <cell r="D18">
            <v>494.03</v>
          </cell>
          <cell r="J18">
            <v>1001.4399999999999</v>
          </cell>
        </row>
        <row r="19">
          <cell r="D19">
            <v>494.03</v>
          </cell>
          <cell r="J19">
            <v>1201.72</v>
          </cell>
        </row>
        <row r="20">
          <cell r="D20">
            <v>494.03</v>
          </cell>
          <cell r="J20">
            <v>1442.06</v>
          </cell>
        </row>
        <row r="21">
          <cell r="D21">
            <v>494.03</v>
          </cell>
          <cell r="J21">
            <v>1730.47</v>
          </cell>
        </row>
        <row r="22">
          <cell r="D22">
            <v>494.03</v>
          </cell>
          <cell r="J22">
            <v>2076.5500000000002</v>
          </cell>
        </row>
        <row r="23">
          <cell r="D23">
            <v>494.03</v>
          </cell>
          <cell r="J23">
            <v>2491.88</v>
          </cell>
        </row>
        <row r="28">
          <cell r="D28">
            <v>42.46</v>
          </cell>
        </row>
        <row r="29">
          <cell r="D29">
            <v>84.89</v>
          </cell>
        </row>
        <row r="30">
          <cell r="D30">
            <v>169.73999999999998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pulent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view="pageLayout" topLeftCell="A4" zoomScaleNormal="85" workbookViewId="0">
      <selection activeCell="C22" sqref="C22"/>
    </sheetView>
  </sheetViews>
  <sheetFormatPr defaultRowHeight="15" x14ac:dyDescent="0.25"/>
  <cols>
    <col min="1" max="1" width="16.28515625" style="215" customWidth="1"/>
    <col min="2" max="2" width="13.42578125" style="215" customWidth="1"/>
    <col min="3" max="3" width="14.140625" style="215" customWidth="1"/>
    <col min="4" max="4" width="14.7109375" style="215" customWidth="1"/>
    <col min="5" max="5" width="18.28515625" style="215" customWidth="1"/>
    <col min="6" max="6" width="17.7109375" style="215" customWidth="1"/>
    <col min="7" max="7" width="10.28515625" style="215" customWidth="1"/>
    <col min="8" max="8" width="10.7109375" style="215" customWidth="1"/>
    <col min="9" max="11" width="9.140625" style="215" customWidth="1"/>
    <col min="12" max="12" width="9.140625" style="1" customWidth="1"/>
    <col min="13" max="15" width="9.140625" style="215" customWidth="1"/>
    <col min="16" max="16384" width="9.140625" style="215"/>
  </cols>
  <sheetData>
    <row r="1" spans="1:13" x14ac:dyDescent="0.25">
      <c r="G1" s="307" t="s">
        <v>124</v>
      </c>
      <c r="H1" s="307" t="s">
        <v>136</v>
      </c>
      <c r="I1" s="307" t="s">
        <v>137</v>
      </c>
      <c r="J1" s="307" t="s">
        <v>138</v>
      </c>
      <c r="K1" s="307" t="s">
        <v>139</v>
      </c>
    </row>
    <row r="2" spans="1:13" x14ac:dyDescent="0.25">
      <c r="G2" s="308" t="e">
        <f>IF(H2&lt;&gt; FALSE, H2, IF(I2&lt;&gt; FALSE, I2, J2))</f>
        <v>#REF!</v>
      </c>
      <c r="H2" s="308" t="e">
        <f>IF(#REF!&lt;data!$G$10,data!$J$9,IF(AND(#REF!&gt;data!$H$9,#REF!&lt;data!$G$11),data!$J$10,IF(AND(#REF!&gt;data!$H$10,#REF!&lt;data!$G$12),data!$J$11,IF(AND(#REF!&gt;data!$H$11,#REF!&lt;data!$G$13),data!$J$12,IF(AND(#REF!&gt;data!$H$12,#REF!&lt; data!$G$14),data!$J$13,IF(AND(#REF!&gt;data!$H$13,D2&lt;data!$G$15),data!$J$14,IF(AND(#REF!&gt;data!$H$14,#REF!&lt;data!$G$16),data!$J$15,FALSE)))))))</f>
        <v>#REF!</v>
      </c>
      <c r="I2" s="308" t="e">
        <f>IF(AND(#REF!&gt;data!$H$15,#REF!&lt;data!$G$17),data!$J$16,IF(AND(#REF!&gt;data!$H$16,#REF!&lt;data!$G$18),data!$J$17,IF(AND(#REF!&gt;data!$H$17,#REF!&lt;data!$G$19),data!$J$18,IF(AND(#REF!&gt;data!$H$18,#REF!&lt;data!$G$20),data!$J$19,IF(AND(#REF!&gt;data!$H$19,#REF!&lt;data!$G$21),data!$J$20,IF(AND(#REF!&gt;data!$H$20,#REF!&lt;data!$G$22),data!$J$21,IF(AND(#REF!&gt;data!$H$21,#REF!&lt;data!$G$23),data!$J$22,FALSE)))))))</f>
        <v>#REF!</v>
      </c>
      <c r="J2" s="308" t="e">
        <f>IF(AND(#REF!&gt;data!$H$22,#REF!&lt;data!$G$24),data!$J$23,IF(AND(#REF!&gt;data!$H$23,#REF!&lt;data!$G$25),data!$J$24,IF(AND(#REF!&gt;data!$H$24,#REF!&lt;data!$G$26),data!$J$25,IF(AND(#REF!&gt;data!$H$25,#REF!&lt;data!$G$27),data!$J$26,IF(#REF!&gt;data!$H$26,data!$J$27,"x")))))</f>
        <v>#REF!</v>
      </c>
      <c r="K2" s="308" t="e">
        <f>IF(#REF!&lt;data!$AF$34,data!$AG$34,
IF(AND(#REF!&gt;data!$AF$34,#REF!&lt;data!$AF$35),data!$AG$35,
IF(AND(#REF!&gt;data!$AF$35,#REF!&lt;data!$AF$36),data!$AG$36,"x")))</f>
        <v>#REF!</v>
      </c>
    </row>
    <row r="3" spans="1:13" ht="21" x14ac:dyDescent="0.35">
      <c r="A3" s="310" t="s">
        <v>104</v>
      </c>
      <c r="C3" s="214" t="s">
        <v>126</v>
      </c>
      <c r="G3" s="248" t="s">
        <v>40</v>
      </c>
      <c r="H3" s="63">
        <v>1</v>
      </c>
      <c r="I3" s="311">
        <f>SUMIF(G3:G5,C3,H3:H5)</f>
        <v>3</v>
      </c>
    </row>
    <row r="4" spans="1:13" ht="21" x14ac:dyDescent="0.35">
      <c r="A4" s="214"/>
      <c r="G4" s="248" t="s">
        <v>41</v>
      </c>
      <c r="H4" s="63">
        <v>2</v>
      </c>
    </row>
    <row r="5" spans="1:13" x14ac:dyDescent="0.25">
      <c r="A5" s="569">
        <v>42759</v>
      </c>
      <c r="B5" s="569"/>
      <c r="C5" s="531"/>
      <c r="D5" s="532"/>
      <c r="E5" s="533"/>
      <c r="F5" s="216"/>
      <c r="G5" s="248" t="s">
        <v>126</v>
      </c>
      <c r="H5" s="63">
        <v>3</v>
      </c>
    </row>
    <row r="6" spans="1:13" ht="15.75" thickBot="1" x14ac:dyDescent="0.3">
      <c r="A6" s="531"/>
      <c r="B6" s="531"/>
      <c r="C6" s="531"/>
      <c r="D6" s="532"/>
      <c r="E6" s="533"/>
      <c r="F6" s="216"/>
      <c r="G6" s="1"/>
      <c r="H6" s="1"/>
    </row>
    <row r="7" spans="1:13" ht="33" customHeight="1" thickBot="1" x14ac:dyDescent="0.3">
      <c r="A7" s="560" t="s">
        <v>3</v>
      </c>
      <c r="B7" s="535" t="s">
        <v>151</v>
      </c>
      <c r="C7" s="535" t="s">
        <v>208</v>
      </c>
      <c r="D7" s="535" t="s">
        <v>105</v>
      </c>
      <c r="E7" s="561" t="s">
        <v>21</v>
      </c>
      <c r="H7" s="312"/>
    </row>
    <row r="8" spans="1:13" ht="15" customHeight="1" x14ac:dyDescent="0.25">
      <c r="A8" s="557" t="s">
        <v>211</v>
      </c>
      <c r="B8" s="558"/>
      <c r="C8" s="559" t="s">
        <v>212</v>
      </c>
      <c r="D8" s="559" t="s">
        <v>210</v>
      </c>
      <c r="E8" s="562" t="s">
        <v>22</v>
      </c>
      <c r="F8" s="219"/>
      <c r="I8" s="217"/>
    </row>
    <row r="9" spans="1:13" ht="15" customHeight="1" thickBot="1" x14ac:dyDescent="0.3">
      <c r="A9" s="563"/>
      <c r="B9" s="564"/>
      <c r="C9" s="565"/>
      <c r="D9" s="565"/>
      <c r="E9" s="566"/>
      <c r="F9" s="219"/>
      <c r="I9" s="217"/>
    </row>
    <row r="10" spans="1:13" ht="36" customHeight="1" thickBot="1" x14ac:dyDescent="0.3">
      <c r="A10" s="534" t="s">
        <v>4</v>
      </c>
      <c r="B10" s="535" t="s">
        <v>110</v>
      </c>
      <c r="C10" s="535" t="s">
        <v>106</v>
      </c>
      <c r="D10" s="535" t="s">
        <v>107</v>
      </c>
      <c r="E10" s="535" t="s">
        <v>108</v>
      </c>
      <c r="F10" s="536" t="s">
        <v>109</v>
      </c>
      <c r="K10" s="220"/>
      <c r="L10" s="3"/>
      <c r="M10" s="220"/>
    </row>
    <row r="11" spans="1:13" ht="19.5" customHeight="1" x14ac:dyDescent="0.25">
      <c r="A11" s="556" t="s">
        <v>142</v>
      </c>
      <c r="B11" s="555">
        <v>2000</v>
      </c>
      <c r="C11" s="555">
        <v>516</v>
      </c>
      <c r="D11" s="554" t="s">
        <v>209</v>
      </c>
      <c r="E11" s="554" t="s">
        <v>209</v>
      </c>
      <c r="F11" s="554" t="s">
        <v>209</v>
      </c>
      <c r="K11" s="220"/>
      <c r="L11" s="3"/>
      <c r="M11" s="220"/>
    </row>
    <row r="12" spans="1:13" ht="19.5" customHeight="1" x14ac:dyDescent="0.25">
      <c r="A12" s="556" t="s">
        <v>17</v>
      </c>
      <c r="B12" s="555">
        <v>1000</v>
      </c>
      <c r="C12" s="555">
        <v>962</v>
      </c>
      <c r="D12" s="554">
        <f t="shared" ref="D12:D19" si="0">(C12*1.06)/2</f>
        <v>509.86</v>
      </c>
      <c r="E12" s="554">
        <f t="shared" ref="E12:E19" si="1">(C12*1.07)/4</f>
        <v>257.33500000000004</v>
      </c>
      <c r="F12" s="554" t="s">
        <v>209</v>
      </c>
      <c r="K12" s="220"/>
      <c r="L12" s="3"/>
      <c r="M12" s="220"/>
    </row>
    <row r="13" spans="1:13" ht="19.5" customHeight="1" x14ac:dyDescent="0.25">
      <c r="A13" s="556" t="s">
        <v>17</v>
      </c>
      <c r="B13" s="555">
        <v>250</v>
      </c>
      <c r="C13" s="555">
        <v>1604</v>
      </c>
      <c r="D13" s="554">
        <f t="shared" si="0"/>
        <v>850.12</v>
      </c>
      <c r="E13" s="554">
        <f t="shared" si="1"/>
        <v>429.07000000000005</v>
      </c>
      <c r="F13" s="554" t="s">
        <v>209</v>
      </c>
      <c r="K13" s="220"/>
      <c r="L13" s="3"/>
      <c r="M13" s="220"/>
    </row>
    <row r="14" spans="1:13" ht="19.5" customHeight="1" x14ac:dyDescent="0.25">
      <c r="A14" s="556" t="s">
        <v>18</v>
      </c>
      <c r="B14" s="555">
        <v>1000</v>
      </c>
      <c r="C14" s="555">
        <v>1239</v>
      </c>
      <c r="D14" s="554">
        <f t="shared" si="0"/>
        <v>656.67000000000007</v>
      </c>
      <c r="E14" s="554">
        <f t="shared" si="1"/>
        <v>331.4325</v>
      </c>
      <c r="F14" s="554">
        <f t="shared" ref="F12:F19" si="2">(C14*1.08)/12</f>
        <v>111.51</v>
      </c>
      <c r="K14" s="220"/>
      <c r="L14" s="3"/>
      <c r="M14" s="220"/>
    </row>
    <row r="15" spans="1:13" ht="19.5" customHeight="1" x14ac:dyDescent="0.25">
      <c r="A15" s="556" t="s">
        <v>18</v>
      </c>
      <c r="B15" s="555">
        <v>250</v>
      </c>
      <c r="C15" s="555">
        <v>2065</v>
      </c>
      <c r="D15" s="554">
        <f t="shared" si="0"/>
        <v>1094.45</v>
      </c>
      <c r="E15" s="554">
        <f t="shared" si="1"/>
        <v>552.38750000000005</v>
      </c>
      <c r="F15" s="554">
        <f t="shared" si="2"/>
        <v>185.85000000000002</v>
      </c>
      <c r="K15" s="220"/>
      <c r="L15" s="3"/>
      <c r="M15" s="220"/>
    </row>
    <row r="16" spans="1:13" ht="19.5" customHeight="1" x14ac:dyDescent="0.25">
      <c r="A16" s="556" t="s">
        <v>19</v>
      </c>
      <c r="B16" s="555">
        <v>1000</v>
      </c>
      <c r="C16" s="555">
        <v>1524</v>
      </c>
      <c r="D16" s="554">
        <f t="shared" si="0"/>
        <v>807.72</v>
      </c>
      <c r="E16" s="554">
        <f t="shared" si="1"/>
        <v>407.67</v>
      </c>
      <c r="F16" s="554">
        <f t="shared" si="2"/>
        <v>137.16</v>
      </c>
      <c r="K16" s="220"/>
      <c r="L16" s="3"/>
      <c r="M16" s="220"/>
    </row>
    <row r="17" spans="1:13" ht="19.5" customHeight="1" x14ac:dyDescent="0.25">
      <c r="A17" s="556" t="s">
        <v>19</v>
      </c>
      <c r="B17" s="555">
        <v>250</v>
      </c>
      <c r="C17" s="555">
        <v>2539</v>
      </c>
      <c r="D17" s="554">
        <f t="shared" si="0"/>
        <v>1345.67</v>
      </c>
      <c r="E17" s="554">
        <f t="shared" si="1"/>
        <v>679.1825</v>
      </c>
      <c r="F17" s="554">
        <f t="shared" si="2"/>
        <v>228.51000000000002</v>
      </c>
      <c r="K17" s="220"/>
      <c r="L17" s="3"/>
      <c r="M17" s="220"/>
    </row>
    <row r="18" spans="1:13" ht="19.5" customHeight="1" x14ac:dyDescent="0.25">
      <c r="A18" s="556" t="s">
        <v>19</v>
      </c>
      <c r="B18" s="555" t="s">
        <v>5</v>
      </c>
      <c r="C18" s="555">
        <v>3174</v>
      </c>
      <c r="D18" s="554">
        <f t="shared" si="0"/>
        <v>1682.22</v>
      </c>
      <c r="E18" s="554">
        <f t="shared" si="1"/>
        <v>849.04500000000007</v>
      </c>
      <c r="F18" s="554">
        <f t="shared" si="2"/>
        <v>285.66000000000003</v>
      </c>
      <c r="K18" s="220"/>
      <c r="L18" s="3"/>
      <c r="M18" s="220"/>
    </row>
    <row r="19" spans="1:13" ht="19.5" customHeight="1" x14ac:dyDescent="0.25">
      <c r="A19" s="556" t="s">
        <v>20</v>
      </c>
      <c r="B19" s="555">
        <v>1000</v>
      </c>
      <c r="C19" s="555">
        <v>2045</v>
      </c>
      <c r="D19" s="554">
        <f t="shared" si="0"/>
        <v>1083.8500000000001</v>
      </c>
      <c r="E19" s="554">
        <f t="shared" si="1"/>
        <v>547.03750000000002</v>
      </c>
      <c r="F19" s="554">
        <f t="shared" si="2"/>
        <v>184.05000000000004</v>
      </c>
      <c r="K19" s="220"/>
      <c r="L19" s="3"/>
      <c r="M19" s="220"/>
    </row>
    <row r="20" spans="1:13" ht="19.5" customHeight="1" x14ac:dyDescent="0.25">
      <c r="A20" s="556" t="s">
        <v>20</v>
      </c>
      <c r="B20" s="555">
        <v>250</v>
      </c>
      <c r="C20" s="555">
        <v>3407</v>
      </c>
      <c r="D20" s="554">
        <f t="shared" ref="D20:D21" si="3">(C20*1.06)/2</f>
        <v>1805.71</v>
      </c>
      <c r="E20" s="554">
        <f t="shared" ref="E20:E21" si="4">(C20*1.07)/4</f>
        <v>911.37250000000006</v>
      </c>
      <c r="F20" s="554">
        <f t="shared" ref="F20:F21" si="5">(C20*1.08)/12</f>
        <v>306.63000000000005</v>
      </c>
      <c r="K20" s="220"/>
      <c r="L20" s="3"/>
      <c r="M20" s="220"/>
    </row>
    <row r="21" spans="1:13" ht="19.5" customHeight="1" thickBot="1" x14ac:dyDescent="0.3">
      <c r="A21" s="556" t="s">
        <v>20</v>
      </c>
      <c r="B21" s="555" t="s">
        <v>5</v>
      </c>
      <c r="C21" s="555">
        <v>4259</v>
      </c>
      <c r="D21" s="554">
        <f t="shared" si="3"/>
        <v>2257.27</v>
      </c>
      <c r="E21" s="554">
        <f t="shared" si="4"/>
        <v>1139.2825</v>
      </c>
      <c r="F21" s="554">
        <f t="shared" si="5"/>
        <v>383.31</v>
      </c>
      <c r="K21" s="220"/>
      <c r="L21" s="3"/>
      <c r="M21" s="220"/>
    </row>
    <row r="22" spans="1:13" s="333" customFormat="1" ht="19.5" customHeight="1" x14ac:dyDescent="0.25">
      <c r="A22" s="537"/>
      <c r="B22" s="538"/>
      <c r="C22" s="538"/>
      <c r="D22" s="539"/>
      <c r="E22" s="539"/>
      <c r="F22" s="540"/>
      <c r="K22" s="334"/>
      <c r="L22" s="335"/>
      <c r="M22" s="334"/>
    </row>
    <row r="23" spans="1:13" ht="24" customHeight="1" thickBot="1" x14ac:dyDescent="0.3">
      <c r="A23" s="570" t="s">
        <v>111</v>
      </c>
      <c r="B23" s="571"/>
      <c r="C23" s="541" t="s">
        <v>106</v>
      </c>
      <c r="D23" s="541" t="s">
        <v>107</v>
      </c>
      <c r="E23" s="541" t="s">
        <v>108</v>
      </c>
      <c r="F23" s="542" t="s">
        <v>109</v>
      </c>
      <c r="M23" s="220"/>
    </row>
    <row r="24" spans="1:13" x14ac:dyDescent="0.25">
      <c r="A24" s="572" t="s">
        <v>112</v>
      </c>
      <c r="B24" s="573"/>
      <c r="C24" s="543">
        <v>330.35</v>
      </c>
      <c r="D24" s="384">
        <f>(C24*1.06)/2</f>
        <v>175.08550000000002</v>
      </c>
      <c r="E24" s="384">
        <f>(C24*1.07)/4</f>
        <v>88.368625000000009</v>
      </c>
      <c r="F24" s="544">
        <f>(C24*1.08)/12</f>
        <v>29.7315</v>
      </c>
      <c r="M24" s="220"/>
    </row>
    <row r="25" spans="1:13" x14ac:dyDescent="0.25">
      <c r="A25" s="574" t="str">
        <f>data!AI5</f>
        <v>**VisionCare</v>
      </c>
      <c r="B25" s="575"/>
      <c r="C25" s="237">
        <v>157.46</v>
      </c>
      <c r="D25" s="238">
        <f>(C25*1.06)/2</f>
        <v>83.453800000000015</v>
      </c>
      <c r="E25" s="238">
        <f>(C25*1.07)/4</f>
        <v>42.120550000000001</v>
      </c>
      <c r="F25" s="545">
        <f>(C25*1.08)/12</f>
        <v>14.1714</v>
      </c>
      <c r="M25" s="220"/>
    </row>
    <row r="26" spans="1:13" x14ac:dyDescent="0.25">
      <c r="A26" s="546" t="s">
        <v>114</v>
      </c>
      <c r="B26" s="387" t="s">
        <v>156</v>
      </c>
      <c r="C26" s="388">
        <v>57</v>
      </c>
      <c r="D26" s="389">
        <f>(C26*1.06)/2</f>
        <v>30.21</v>
      </c>
      <c r="E26" s="389">
        <f>(C26*1.07)/4</f>
        <v>15.2475</v>
      </c>
      <c r="F26" s="547">
        <f>(C26*1.08)/12</f>
        <v>5.13</v>
      </c>
      <c r="M26" s="220"/>
    </row>
    <row r="27" spans="1:13" x14ac:dyDescent="0.25">
      <c r="A27" s="548" t="s">
        <v>114</v>
      </c>
      <c r="B27" s="392" t="s">
        <v>157</v>
      </c>
      <c r="C27" s="407">
        <v>62.98</v>
      </c>
      <c r="D27" s="408">
        <v>44.991700000000002</v>
      </c>
      <c r="E27" s="408">
        <v>22.708075000000001</v>
      </c>
      <c r="F27" s="549">
        <v>7.6401000000000003</v>
      </c>
      <c r="M27" s="220"/>
    </row>
    <row r="28" spans="1:13" x14ac:dyDescent="0.25">
      <c r="A28" s="550" t="s">
        <v>114</v>
      </c>
      <c r="B28" s="382" t="s">
        <v>158</v>
      </c>
      <c r="C28" s="383">
        <f>C27*2</f>
        <v>125.96</v>
      </c>
      <c r="D28" s="384">
        <f>(C28*1.06)/2</f>
        <v>66.758799999999994</v>
      </c>
      <c r="E28" s="384">
        <f>(C28*1.07)/4</f>
        <v>33.694299999999998</v>
      </c>
      <c r="F28" s="544">
        <f>(C28*1.08)/12</f>
        <v>11.336399999999999</v>
      </c>
      <c r="M28" s="220"/>
    </row>
    <row r="29" spans="1:13" ht="41.25" customHeight="1" thickBot="1" x14ac:dyDescent="0.3">
      <c r="A29" s="567" t="s">
        <v>159</v>
      </c>
      <c r="B29" s="568"/>
      <c r="C29" s="551">
        <v>26.58</v>
      </c>
      <c r="D29" s="552">
        <f>(C29*1.06)/2</f>
        <v>14.087400000000001</v>
      </c>
      <c r="E29" s="552">
        <f>(C29*1.07)/4</f>
        <v>7.11015</v>
      </c>
      <c r="F29" s="553">
        <f>(C29*1.08)/12</f>
        <v>2.3921999999999999</v>
      </c>
      <c r="M29" s="220"/>
    </row>
    <row r="30" spans="1:13" x14ac:dyDescent="0.25">
      <c r="A30" s="240"/>
      <c r="B30" s="244"/>
      <c r="C30" s="246"/>
      <c r="D30" s="246"/>
      <c r="E30" s="246"/>
      <c r="F30" s="246"/>
      <c r="M30" s="220"/>
    </row>
    <row r="31" spans="1:13" x14ac:dyDescent="0.25">
      <c r="A31" s="228"/>
      <c r="B31" s="244"/>
      <c r="C31" s="242"/>
      <c r="D31" s="243"/>
      <c r="E31" s="243"/>
      <c r="F31" s="243"/>
      <c r="M31" s="220"/>
    </row>
    <row r="32" spans="1:13" x14ac:dyDescent="0.25">
      <c r="D32" s="221"/>
      <c r="E32" s="221"/>
      <c r="F32" s="221"/>
      <c r="M32" s="220"/>
    </row>
    <row r="33" spans="4:13" x14ac:dyDescent="0.25">
      <c r="D33" s="221"/>
      <c r="E33" s="221"/>
      <c r="F33" s="221"/>
      <c r="M33" s="220"/>
    </row>
    <row r="34" spans="4:13" x14ac:dyDescent="0.25">
      <c r="D34" s="221"/>
      <c r="E34" s="221"/>
      <c r="F34" s="221"/>
      <c r="M34" s="220"/>
    </row>
    <row r="35" spans="4:13" x14ac:dyDescent="0.25">
      <c r="D35" s="221"/>
      <c r="E35" s="221"/>
      <c r="F35" s="221"/>
      <c r="M35" s="220"/>
    </row>
    <row r="36" spans="4:13" x14ac:dyDescent="0.25">
      <c r="D36" s="221"/>
      <c r="E36" s="221"/>
      <c r="F36" s="221"/>
      <c r="M36" s="220"/>
    </row>
    <row r="37" spans="4:13" x14ac:dyDescent="0.25">
      <c r="D37" s="221"/>
      <c r="E37" s="221"/>
      <c r="F37" s="221"/>
      <c r="M37" s="220"/>
    </row>
    <row r="38" spans="4:13" x14ac:dyDescent="0.25">
      <c r="D38" s="221"/>
      <c r="E38" s="221"/>
      <c r="F38" s="313" t="s">
        <v>140</v>
      </c>
      <c r="M38" s="220"/>
    </row>
    <row r="39" spans="4:13" x14ac:dyDescent="0.25">
      <c r="D39" s="221"/>
      <c r="E39" s="221"/>
      <c r="F39" s="221"/>
      <c r="M39" s="220"/>
    </row>
    <row r="40" spans="4:13" x14ac:dyDescent="0.25">
      <c r="D40" s="221"/>
      <c r="E40" s="221"/>
      <c r="F40" s="221"/>
      <c r="M40" s="220"/>
    </row>
    <row r="41" spans="4:13" x14ac:dyDescent="0.25">
      <c r="D41" s="221"/>
      <c r="E41" s="221"/>
      <c r="F41" s="221"/>
    </row>
    <row r="42" spans="4:13" x14ac:dyDescent="0.25">
      <c r="D42" s="221"/>
      <c r="E42" s="221"/>
      <c r="F42" s="221"/>
    </row>
    <row r="43" spans="4:13" x14ac:dyDescent="0.25">
      <c r="D43" s="221"/>
      <c r="E43" s="221"/>
      <c r="F43" s="221"/>
    </row>
    <row r="44" spans="4:13" x14ac:dyDescent="0.25">
      <c r="D44" s="221"/>
      <c r="E44" s="221"/>
      <c r="F44" s="221"/>
    </row>
    <row r="45" spans="4:13" x14ac:dyDescent="0.25">
      <c r="D45" s="221"/>
      <c r="E45" s="221"/>
      <c r="F45" s="221"/>
    </row>
    <row r="46" spans="4:13" x14ac:dyDescent="0.25">
      <c r="D46" s="221"/>
      <c r="E46" s="221"/>
      <c r="F46" s="221"/>
    </row>
    <row r="47" spans="4:13" x14ac:dyDescent="0.25">
      <c r="D47" s="221"/>
      <c r="E47" s="221"/>
      <c r="F47" s="221"/>
    </row>
    <row r="48" spans="4:13" x14ac:dyDescent="0.25">
      <c r="D48" s="221"/>
      <c r="E48" s="221"/>
      <c r="F48" s="221"/>
    </row>
    <row r="49" spans="4:6" x14ac:dyDescent="0.25">
      <c r="D49" s="221"/>
      <c r="E49" s="221"/>
      <c r="F49" s="221"/>
    </row>
    <row r="50" spans="4:6" ht="15" customHeight="1" x14ac:dyDescent="0.25">
      <c r="D50" s="221"/>
      <c r="E50" s="221"/>
      <c r="F50" s="221"/>
    </row>
    <row r="51" spans="4:6" x14ac:dyDescent="0.25">
      <c r="D51" s="221"/>
      <c r="E51" s="221"/>
      <c r="F51" s="221"/>
    </row>
    <row r="52" spans="4:6" x14ac:dyDescent="0.25">
      <c r="D52" s="221"/>
      <c r="E52" s="221"/>
      <c r="F52" s="221"/>
    </row>
    <row r="53" spans="4:6" x14ac:dyDescent="0.25">
      <c r="D53" s="221"/>
      <c r="E53" s="221"/>
      <c r="F53" s="221"/>
    </row>
    <row r="54" spans="4:6" x14ac:dyDescent="0.25">
      <c r="D54" s="221"/>
      <c r="E54" s="221"/>
      <c r="F54" s="221"/>
    </row>
    <row r="55" spans="4:6" x14ac:dyDescent="0.25">
      <c r="D55" s="221"/>
      <c r="E55" s="221"/>
      <c r="F55" s="221"/>
    </row>
    <row r="56" spans="4:6" x14ac:dyDescent="0.25">
      <c r="D56" s="221"/>
      <c r="E56" s="221"/>
      <c r="F56" s="221"/>
    </row>
    <row r="57" spans="4:6" x14ac:dyDescent="0.25">
      <c r="D57" s="221"/>
      <c r="E57" s="221"/>
      <c r="F57" s="221"/>
    </row>
    <row r="58" spans="4:6" x14ac:dyDescent="0.25">
      <c r="D58" s="221"/>
      <c r="E58" s="221"/>
      <c r="F58" s="221"/>
    </row>
    <row r="59" spans="4:6" x14ac:dyDescent="0.25">
      <c r="D59" s="221"/>
      <c r="E59" s="221"/>
      <c r="F59" s="221"/>
    </row>
    <row r="60" spans="4:6" x14ac:dyDescent="0.25">
      <c r="D60" s="221"/>
      <c r="E60" s="221"/>
      <c r="F60" s="221"/>
    </row>
    <row r="61" spans="4:6" x14ac:dyDescent="0.25">
      <c r="D61" s="221"/>
      <c r="E61" s="221"/>
      <c r="F61" s="221"/>
    </row>
    <row r="62" spans="4:6" x14ac:dyDescent="0.25">
      <c r="D62" s="221"/>
      <c r="E62" s="221"/>
      <c r="F62" s="221"/>
    </row>
    <row r="63" spans="4:6" x14ac:dyDescent="0.25">
      <c r="D63" s="221"/>
      <c r="E63" s="221"/>
      <c r="F63" s="221"/>
    </row>
    <row r="64" spans="4:6" x14ac:dyDescent="0.25">
      <c r="D64" s="221"/>
      <c r="E64" s="221"/>
      <c r="F64" s="221"/>
    </row>
    <row r="65" spans="4:6" x14ac:dyDescent="0.25">
      <c r="D65" s="221"/>
      <c r="E65" s="221"/>
      <c r="F65" s="221"/>
    </row>
    <row r="66" spans="4:6" x14ac:dyDescent="0.25">
      <c r="D66" s="221"/>
      <c r="E66" s="221"/>
      <c r="F66" s="221"/>
    </row>
    <row r="67" spans="4:6" x14ac:dyDescent="0.25">
      <c r="D67" s="221"/>
      <c r="E67" s="221"/>
      <c r="F67" s="221"/>
    </row>
    <row r="68" spans="4:6" x14ac:dyDescent="0.25">
      <c r="D68" s="221"/>
      <c r="E68" s="221"/>
      <c r="F68" s="221"/>
    </row>
    <row r="69" spans="4:6" x14ac:dyDescent="0.25">
      <c r="D69" s="221"/>
      <c r="E69" s="221"/>
      <c r="F69" s="221"/>
    </row>
    <row r="70" spans="4:6" x14ac:dyDescent="0.25">
      <c r="D70" s="221"/>
      <c r="E70" s="221"/>
      <c r="F70" s="221"/>
    </row>
    <row r="71" spans="4:6" x14ac:dyDescent="0.25">
      <c r="D71" s="221"/>
      <c r="E71" s="221"/>
      <c r="F71" s="221"/>
    </row>
  </sheetData>
  <mergeCells count="5">
    <mergeCell ref="A29:B29"/>
    <mergeCell ref="A5:B5"/>
    <mergeCell ref="A23:B23"/>
    <mergeCell ref="A24:B24"/>
    <mergeCell ref="A25:B25"/>
  </mergeCells>
  <conditionalFormatting sqref="C24:F29 C11:F22">
    <cfRule type="expression" dxfId="5" priority="118">
      <formula>$I$3=3</formula>
    </cfRule>
    <cfRule type="expression" dxfId="4" priority="119">
      <formula>$I$3=2</formula>
    </cfRule>
    <cfRule type="expression" dxfId="3" priority="120">
      <formula>$I$3=1</formula>
    </cfRule>
  </conditionalFormatting>
  <conditionalFormatting sqref="B11:B22">
    <cfRule type="expression" dxfId="83" priority="124">
      <formula>$I$3=1</formula>
    </cfRule>
  </conditionalFormatting>
  <conditionalFormatting sqref="B11:B22">
    <cfRule type="expression" dxfId="82" priority="125">
      <formula>$I$3=3</formula>
    </cfRule>
    <cfRule type="expression" dxfId="81" priority="126">
      <formula>$I$3=2</formula>
    </cfRule>
  </conditionalFormatting>
  <conditionalFormatting sqref="D11:F22">
    <cfRule type="expression" dxfId="2" priority="49">
      <formula>$J$3=3</formula>
    </cfRule>
    <cfRule type="expression" dxfId="1" priority="50">
      <formula>$J$3=2</formula>
    </cfRule>
    <cfRule type="expression" dxfId="0" priority="51">
      <formula>$J$3=1</formula>
    </cfRule>
  </conditionalFormatting>
  <conditionalFormatting sqref="C27:F27">
    <cfRule type="expression" dxfId="80" priority="43">
      <formula>$J$3=3</formula>
    </cfRule>
    <cfRule type="expression" dxfId="79" priority="44">
      <formula>$J$3=2</formula>
    </cfRule>
    <cfRule type="expression" dxfId="78" priority="45">
      <formula>$J$3=1</formula>
    </cfRule>
  </conditionalFormatting>
  <conditionalFormatting sqref="C27:F27">
    <cfRule type="expression" dxfId="77" priority="40">
      <formula>$J$3=3</formula>
    </cfRule>
    <cfRule type="expression" dxfId="76" priority="41">
      <formula>$J$3=2</formula>
    </cfRule>
    <cfRule type="expression" dxfId="75" priority="42">
      <formula>$J$3=1</formula>
    </cfRule>
  </conditionalFormatting>
  <dataValidations count="6">
    <dataValidation type="list" allowBlank="1" showInputMessage="1" showErrorMessage="1" sqref="A30:A31 K10:K22">
      <formula1>#REF!</formula1>
    </dataValidation>
    <dataValidation type="list" allowBlank="1" showInputMessage="1" showErrorMessage="1" sqref="C3">
      <formula1>CURR</formula1>
    </dataValidation>
    <dataValidation type="list" allowBlank="1" showInputMessage="1" showErrorMessage="1" sqref="E8:E9">
      <formula1>Area</formula1>
    </dataValidation>
    <dataValidation type="list" allowBlank="1" showInputMessage="1" showErrorMessage="1" sqref="B11:B22">
      <formula1>Excess</formula1>
    </dataValidation>
    <dataValidation type="list" allowBlank="1" showInputMessage="1" showErrorMessage="1" sqref="A11:A22">
      <formula1>Plan_Type</formula1>
    </dataValidation>
    <dataValidation type="list" allowBlank="1" showInputMessage="1" showErrorMessage="1" sqref="M10:M40">
      <formula1>$M$10:$M$39</formula1>
    </dataValidation>
  </dataValidations>
  <pageMargins left="0.4375" right="0.25" top="0.75" bottom="0.75" header="0.3" footer="0.3"/>
  <pageSetup paperSize="9" orientation="portrait" r:id="rId1"/>
  <headerFooter>
    <oddFooter>&amp;C&amp;8www.healthcareinternational.com  •  enquiries@healthcareinternational.com
Registered in England and Wales No. 5290382 - Registered Office: 48 Berkley Square, London, W1J 5DB, United Kingdom
Authorised and Regulated by the Financial Conduct Authority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view="pageLayout" zoomScale="85" zoomScaleNormal="85" zoomScalePageLayoutView="85" workbookViewId="0">
      <selection activeCell="G15" sqref="G15"/>
    </sheetView>
  </sheetViews>
  <sheetFormatPr defaultRowHeight="15" x14ac:dyDescent="0.25"/>
  <cols>
    <col min="1" max="1" width="16.28515625" style="215" customWidth="1"/>
    <col min="2" max="2" width="13.5703125" style="215" customWidth="1"/>
    <col min="3" max="3" width="14.140625" style="215" customWidth="1"/>
    <col min="4" max="4" width="14.7109375" style="215" customWidth="1"/>
    <col min="5" max="5" width="18.28515625" style="215" customWidth="1"/>
    <col min="6" max="6" width="17.7109375" style="215" customWidth="1"/>
    <col min="7" max="7" width="10.28515625" style="215" customWidth="1"/>
    <col min="8" max="8" width="10.7109375" style="215" customWidth="1"/>
    <col min="9" max="11" width="9.140625" style="215" customWidth="1"/>
    <col min="12" max="12" width="9.140625" style="1" customWidth="1"/>
    <col min="13" max="15" width="9.140625" style="215" customWidth="1"/>
    <col min="16" max="16384" width="9.140625" style="215"/>
  </cols>
  <sheetData>
    <row r="1" spans="1:12" x14ac:dyDescent="0.25">
      <c r="G1" s="420"/>
      <c r="H1" s="420"/>
      <c r="I1" s="420"/>
      <c r="J1" s="420"/>
      <c r="K1" s="420"/>
      <c r="L1" s="3"/>
    </row>
    <row r="2" spans="1:12" x14ac:dyDescent="0.25">
      <c r="G2" s="421"/>
      <c r="H2" s="421"/>
      <c r="I2" s="421"/>
      <c r="J2" s="421"/>
      <c r="K2" s="421"/>
      <c r="L2" s="3"/>
    </row>
    <row r="3" spans="1:12" ht="21" x14ac:dyDescent="0.35">
      <c r="A3" s="310" t="s">
        <v>163</v>
      </c>
      <c r="C3" s="214" t="s">
        <v>126</v>
      </c>
      <c r="G3" s="422"/>
      <c r="H3" s="423"/>
      <c r="I3" s="312"/>
      <c r="J3" s="424"/>
      <c r="K3" s="424"/>
      <c r="L3" s="3"/>
    </row>
    <row r="4" spans="1:12" ht="21" x14ac:dyDescent="0.35">
      <c r="A4" s="214"/>
      <c r="G4" s="422"/>
      <c r="H4" s="423"/>
      <c r="I4" s="424"/>
      <c r="J4" s="424"/>
      <c r="K4" s="424"/>
      <c r="L4" s="3"/>
    </row>
    <row r="5" spans="1:12" x14ac:dyDescent="0.25">
      <c r="A5" s="580">
        <v>41242</v>
      </c>
      <c r="B5" s="580"/>
      <c r="C5" s="213"/>
      <c r="E5" s="216"/>
      <c r="F5" s="216"/>
      <c r="G5" s="422"/>
      <c r="H5" s="423"/>
      <c r="I5" s="424"/>
      <c r="J5" s="424"/>
      <c r="K5" s="424"/>
      <c r="L5" s="3"/>
    </row>
    <row r="6" spans="1:12" x14ac:dyDescent="0.25">
      <c r="A6" s="213"/>
      <c r="B6" s="213"/>
      <c r="C6" s="213"/>
      <c r="E6" s="216"/>
      <c r="F6" s="216"/>
      <c r="G6" s="1"/>
      <c r="H6" s="1"/>
    </row>
    <row r="7" spans="1:12" ht="26.25" customHeight="1" x14ac:dyDescent="0.25">
      <c r="A7" s="431" t="s">
        <v>166</v>
      </c>
      <c r="C7" s="424"/>
      <c r="D7" s="434"/>
      <c r="E7" s="434"/>
      <c r="H7" s="312"/>
    </row>
    <row r="8" spans="1:12" ht="18.75" customHeight="1" x14ac:dyDescent="0.25">
      <c r="A8" s="431" t="s">
        <v>4</v>
      </c>
      <c r="B8" s="435"/>
      <c r="C8" s="435"/>
      <c r="D8" s="435"/>
      <c r="E8" s="435"/>
      <c r="F8" s="219"/>
      <c r="I8" s="217"/>
    </row>
    <row r="9" spans="1:12" ht="29.25" customHeight="1" x14ac:dyDescent="0.25">
      <c r="A9" s="432" t="s">
        <v>164</v>
      </c>
      <c r="B9" s="436"/>
      <c r="C9" s="435"/>
      <c r="D9" s="437"/>
      <c r="E9" s="437"/>
      <c r="F9" s="219"/>
      <c r="I9" s="217"/>
    </row>
    <row r="10" spans="1:12" ht="18.75" customHeight="1" x14ac:dyDescent="0.25">
      <c r="A10" s="432" t="s">
        <v>165</v>
      </c>
      <c r="B10" s="436"/>
      <c r="C10" s="435"/>
      <c r="D10" s="435"/>
      <c r="E10" s="435"/>
      <c r="F10" s="219"/>
      <c r="I10" s="217"/>
    </row>
    <row r="11" spans="1:12" ht="18.75" customHeight="1" x14ac:dyDescent="0.25">
      <c r="A11" s="432" t="s">
        <v>167</v>
      </c>
      <c r="B11" s="436"/>
      <c r="C11" s="435"/>
      <c r="D11" s="437"/>
      <c r="E11" s="437"/>
      <c r="F11" s="219"/>
      <c r="I11" s="217"/>
    </row>
    <row r="12" spans="1:12" x14ac:dyDescent="0.25">
      <c r="A12" s="438"/>
      <c r="B12" s="438"/>
      <c r="C12" s="438"/>
      <c r="D12" s="438"/>
      <c r="E12" s="439"/>
      <c r="F12" s="219"/>
      <c r="I12" s="217"/>
    </row>
    <row r="13" spans="1:12" x14ac:dyDescent="0.25">
      <c r="A13" s="438"/>
      <c r="B13" s="438"/>
      <c r="C13" s="438"/>
      <c r="D13" s="438"/>
      <c r="E13" s="439"/>
      <c r="F13" s="219"/>
      <c r="I13" s="217"/>
    </row>
    <row r="14" spans="1:12" x14ac:dyDescent="0.25">
      <c r="A14" s="438"/>
      <c r="B14" s="438"/>
      <c r="C14" s="438"/>
      <c r="D14" s="438"/>
      <c r="E14" s="439"/>
      <c r="F14" s="219"/>
      <c r="I14" s="217"/>
    </row>
    <row r="15" spans="1:12" ht="28.5" customHeight="1" x14ac:dyDescent="0.25">
      <c r="A15" s="440" t="s">
        <v>160</v>
      </c>
      <c r="B15" s="233" t="s">
        <v>161</v>
      </c>
      <c r="C15" s="233" t="s">
        <v>151</v>
      </c>
      <c r="D15" s="233" t="s">
        <v>1</v>
      </c>
      <c r="E15" s="233" t="s">
        <v>0</v>
      </c>
      <c r="F15" s="233" t="s">
        <v>162</v>
      </c>
      <c r="I15" s="217"/>
    </row>
    <row r="16" spans="1:12" x14ac:dyDescent="0.25">
      <c r="A16" s="425"/>
      <c r="B16" s="426"/>
      <c r="C16" s="433"/>
      <c r="D16" s="426" t="str">
        <f ca="1">IF(C16="","",INT((TODAY()-C16)/365.25))</f>
        <v/>
      </c>
      <c r="I16" s="217"/>
    </row>
    <row r="17" spans="1:17" x14ac:dyDescent="0.25">
      <c r="A17" s="427"/>
      <c r="B17" s="428"/>
      <c r="C17" s="428"/>
      <c r="D17" s="428" t="str">
        <f t="shared" ref="D17:D18" ca="1" si="0">IF(C17="","",INT((TODAY()-C17)/365.25))</f>
        <v/>
      </c>
      <c r="I17" s="217"/>
    </row>
    <row r="18" spans="1:17" x14ac:dyDescent="0.25">
      <c r="A18" s="429"/>
      <c r="B18" s="430"/>
      <c r="C18" s="430"/>
      <c r="D18" s="428" t="str">
        <f t="shared" ca="1" si="0"/>
        <v/>
      </c>
      <c r="I18" s="217"/>
    </row>
    <row r="19" spans="1:17" x14ac:dyDescent="0.25">
      <c r="D19" s="221"/>
      <c r="E19" s="221"/>
      <c r="F19" s="221"/>
      <c r="L19" s="3"/>
      <c r="M19" s="220"/>
    </row>
    <row r="20" spans="1:17" ht="36" customHeight="1" x14ac:dyDescent="0.25">
      <c r="A20" s="227"/>
      <c r="B20" s="226"/>
      <c r="C20" s="226"/>
      <c r="D20" s="226"/>
      <c r="E20" s="226"/>
      <c r="F20" s="241"/>
      <c r="K20" s="220"/>
      <c r="L20" s="3"/>
      <c r="M20" s="220"/>
    </row>
    <row r="21" spans="1:17" s="333" customFormat="1" ht="19.5" customHeight="1" x14ac:dyDescent="0.25">
      <c r="A21" s="416"/>
      <c r="B21" s="417"/>
      <c r="C21" s="418"/>
      <c r="D21" s="417"/>
      <c r="E21" s="417"/>
      <c r="F21" s="419"/>
      <c r="K21" s="334"/>
      <c r="L21" s="335"/>
      <c r="M21" s="334"/>
    </row>
    <row r="22" spans="1:17" s="333" customFormat="1" ht="19.5" customHeight="1" x14ac:dyDescent="0.25">
      <c r="A22" s="362"/>
      <c r="B22" s="363"/>
      <c r="C22" s="400"/>
      <c r="D22" s="363"/>
      <c r="E22" s="363"/>
      <c r="F22" s="401"/>
      <c r="K22" s="334"/>
      <c r="L22" s="335"/>
      <c r="M22" s="334"/>
    </row>
    <row r="23" spans="1:17" x14ac:dyDescent="0.25">
      <c r="A23" s="228"/>
      <c r="B23" s="229"/>
      <c r="C23" s="222"/>
      <c r="D23" s="222"/>
      <c r="E23" s="229"/>
      <c r="F23" s="229"/>
      <c r="M23" s="220"/>
    </row>
    <row r="24" spans="1:17" x14ac:dyDescent="0.25">
      <c r="A24" s="240"/>
      <c r="B24" s="244"/>
      <c r="C24" s="246"/>
      <c r="D24" s="246"/>
      <c r="E24" s="246"/>
      <c r="F24" s="246"/>
      <c r="M24" s="220"/>
    </row>
    <row r="25" spans="1:17" x14ac:dyDescent="0.25">
      <c r="A25" s="228"/>
      <c r="B25" s="244"/>
      <c r="C25" s="242"/>
      <c r="D25" s="243"/>
      <c r="E25" s="243"/>
      <c r="F25" s="243"/>
      <c r="M25" s="220"/>
    </row>
    <row r="26" spans="1:17" x14ac:dyDescent="0.25">
      <c r="D26" s="221"/>
      <c r="E26" s="221"/>
      <c r="F26" s="221"/>
      <c r="M26" s="220"/>
    </row>
    <row r="27" spans="1:17" x14ac:dyDescent="0.25">
      <c r="D27" s="221"/>
      <c r="E27" s="221"/>
      <c r="F27" s="221"/>
      <c r="M27" s="220"/>
    </row>
    <row r="28" spans="1:17" x14ac:dyDescent="0.25">
      <c r="D28" s="221"/>
      <c r="E28" s="221"/>
      <c r="F28" s="221"/>
      <c r="M28" s="220"/>
    </row>
    <row r="29" spans="1:17" x14ac:dyDescent="0.25">
      <c r="D29" s="221"/>
      <c r="E29" s="221"/>
      <c r="F29" s="221"/>
      <c r="M29" s="220"/>
    </row>
    <row r="30" spans="1:17" x14ac:dyDescent="0.25">
      <c r="D30" s="221"/>
      <c r="E30" s="221"/>
      <c r="F30" s="221"/>
      <c r="M30" s="220"/>
    </row>
    <row r="31" spans="1:17" x14ac:dyDescent="0.25">
      <c r="D31" s="221"/>
      <c r="E31" s="221"/>
      <c r="F31" s="221"/>
      <c r="M31" s="220"/>
    </row>
    <row r="32" spans="1:17" x14ac:dyDescent="0.25">
      <c r="D32" s="221"/>
      <c r="E32" s="221"/>
      <c r="M32" s="220"/>
      <c r="Q32" s="313" t="s">
        <v>140</v>
      </c>
    </row>
    <row r="33" spans="4:13" x14ac:dyDescent="0.25">
      <c r="D33" s="221"/>
      <c r="E33" s="221"/>
      <c r="F33" s="221"/>
      <c r="M33" s="220"/>
    </row>
    <row r="34" spans="4:13" x14ac:dyDescent="0.25">
      <c r="D34" s="221"/>
      <c r="E34" s="221"/>
      <c r="F34" s="221"/>
      <c r="M34" s="220"/>
    </row>
    <row r="35" spans="4:13" x14ac:dyDescent="0.25">
      <c r="D35" s="221"/>
      <c r="E35" s="221"/>
      <c r="F35" s="221"/>
    </row>
    <row r="36" spans="4:13" x14ac:dyDescent="0.25">
      <c r="D36" s="221"/>
      <c r="E36" s="221"/>
      <c r="F36" s="221"/>
    </row>
    <row r="37" spans="4:13" x14ac:dyDescent="0.25">
      <c r="D37" s="221"/>
      <c r="E37" s="221"/>
      <c r="F37" s="221"/>
    </row>
    <row r="38" spans="4:13" x14ac:dyDescent="0.25">
      <c r="D38" s="221"/>
      <c r="E38" s="221"/>
      <c r="F38" s="221"/>
    </row>
    <row r="39" spans="4:13" x14ac:dyDescent="0.25">
      <c r="D39" s="221"/>
      <c r="E39" s="221"/>
      <c r="F39" s="221"/>
    </row>
    <row r="40" spans="4:13" x14ac:dyDescent="0.25">
      <c r="D40" s="221"/>
      <c r="E40" s="221"/>
      <c r="F40" s="221"/>
    </row>
    <row r="41" spans="4:13" x14ac:dyDescent="0.25">
      <c r="D41" s="221"/>
      <c r="E41" s="221"/>
      <c r="F41" s="221"/>
    </row>
    <row r="42" spans="4:13" x14ac:dyDescent="0.25">
      <c r="D42" s="221"/>
      <c r="E42" s="221"/>
      <c r="F42" s="221"/>
    </row>
    <row r="43" spans="4:13" x14ac:dyDescent="0.25">
      <c r="D43" s="221"/>
      <c r="E43" s="221"/>
      <c r="F43" s="221"/>
    </row>
    <row r="44" spans="4:13" ht="15" customHeight="1" x14ac:dyDescent="0.25">
      <c r="D44" s="221"/>
      <c r="E44" s="221"/>
      <c r="F44" s="221"/>
    </row>
    <row r="45" spans="4:13" x14ac:dyDescent="0.25">
      <c r="D45" s="221"/>
      <c r="E45" s="221"/>
      <c r="F45" s="221"/>
    </row>
    <row r="46" spans="4:13" x14ac:dyDescent="0.25">
      <c r="D46" s="221"/>
      <c r="E46" s="221"/>
      <c r="F46" s="221"/>
    </row>
    <row r="47" spans="4:13" x14ac:dyDescent="0.25">
      <c r="D47" s="221"/>
      <c r="E47" s="221"/>
      <c r="F47" s="221"/>
    </row>
    <row r="48" spans="4:13" x14ac:dyDescent="0.25">
      <c r="D48" s="221"/>
      <c r="E48" s="221"/>
      <c r="F48" s="221"/>
    </row>
    <row r="49" spans="4:6" x14ac:dyDescent="0.25">
      <c r="D49" s="221"/>
      <c r="E49" s="221"/>
      <c r="F49" s="221"/>
    </row>
    <row r="50" spans="4:6" x14ac:dyDescent="0.25">
      <c r="D50" s="221"/>
      <c r="E50" s="221"/>
      <c r="F50" s="221"/>
    </row>
    <row r="51" spans="4:6" x14ac:dyDescent="0.25">
      <c r="D51" s="221"/>
      <c r="E51" s="221"/>
      <c r="F51" s="221"/>
    </row>
    <row r="52" spans="4:6" x14ac:dyDescent="0.25">
      <c r="D52" s="221"/>
      <c r="E52" s="221"/>
      <c r="F52" s="221"/>
    </row>
    <row r="53" spans="4:6" x14ac:dyDescent="0.25">
      <c r="D53" s="221"/>
      <c r="E53" s="221"/>
      <c r="F53" s="221"/>
    </row>
    <row r="54" spans="4:6" x14ac:dyDescent="0.25">
      <c r="D54" s="221"/>
      <c r="E54" s="221"/>
      <c r="F54" s="221"/>
    </row>
    <row r="55" spans="4:6" x14ac:dyDescent="0.25">
      <c r="D55" s="221"/>
      <c r="E55" s="221"/>
      <c r="F55" s="221"/>
    </row>
    <row r="56" spans="4:6" x14ac:dyDescent="0.25">
      <c r="D56" s="221"/>
      <c r="E56" s="221"/>
      <c r="F56" s="221"/>
    </row>
    <row r="57" spans="4:6" x14ac:dyDescent="0.25">
      <c r="D57" s="221"/>
      <c r="E57" s="221"/>
      <c r="F57" s="221"/>
    </row>
    <row r="58" spans="4:6" x14ac:dyDescent="0.25">
      <c r="D58" s="221"/>
      <c r="E58" s="221"/>
      <c r="F58" s="221"/>
    </row>
    <row r="59" spans="4:6" x14ac:dyDescent="0.25">
      <c r="D59" s="221"/>
      <c r="E59" s="221"/>
      <c r="F59" s="221"/>
    </row>
    <row r="60" spans="4:6" x14ac:dyDescent="0.25">
      <c r="D60" s="221"/>
      <c r="E60" s="221"/>
      <c r="F60" s="221"/>
    </row>
    <row r="61" spans="4:6" x14ac:dyDescent="0.25">
      <c r="D61" s="221"/>
      <c r="E61" s="221"/>
      <c r="F61" s="221"/>
    </row>
    <row r="62" spans="4:6" x14ac:dyDescent="0.25">
      <c r="D62" s="221"/>
      <c r="E62" s="221"/>
      <c r="F62" s="221"/>
    </row>
    <row r="63" spans="4:6" x14ac:dyDescent="0.25">
      <c r="D63" s="221"/>
      <c r="E63" s="221"/>
      <c r="F63" s="221"/>
    </row>
    <row r="64" spans="4:6" x14ac:dyDescent="0.25">
      <c r="D64" s="221"/>
      <c r="E64" s="221"/>
      <c r="F64" s="221"/>
    </row>
    <row r="65" spans="4:6" x14ac:dyDescent="0.25">
      <c r="D65" s="221"/>
      <c r="E65" s="221"/>
      <c r="F65" s="221"/>
    </row>
  </sheetData>
  <mergeCells count="1">
    <mergeCell ref="A5:B5"/>
  </mergeCells>
  <conditionalFormatting sqref="C21:F22">
    <cfRule type="expression" dxfId="23" priority="4">
      <formula>$I$3=3</formula>
    </cfRule>
    <cfRule type="expression" dxfId="22" priority="5">
      <formula>$I$3=2</formula>
    </cfRule>
    <cfRule type="expression" dxfId="21" priority="6">
      <formula>$I$3=1</formula>
    </cfRule>
  </conditionalFormatting>
  <conditionalFormatting sqref="B21:B22">
    <cfRule type="expression" dxfId="20" priority="3">
      <formula>$I$3=1</formula>
    </cfRule>
  </conditionalFormatting>
  <conditionalFormatting sqref="B21:B22">
    <cfRule type="expression" dxfId="19" priority="1">
      <formula>$I$3=3</formula>
    </cfRule>
    <cfRule type="expression" dxfId="18" priority="2">
      <formula>$I$3=2</formula>
    </cfRule>
  </conditionalFormatting>
  <dataValidations count="6">
    <dataValidation type="list" allowBlank="1" showInputMessage="1" showErrorMessage="1" sqref="M19:M34">
      <formula1>$M$19:$M$33</formula1>
    </dataValidation>
    <dataValidation type="list" allowBlank="1" showInputMessage="1" showErrorMessage="1" sqref="B21:B22">
      <formula1>Excess</formula1>
    </dataValidation>
    <dataValidation type="list" allowBlank="1" showInputMessage="1" showErrorMessage="1" sqref="A24:A25 A23:B23 K20:K22">
      <formula1>#REF!</formula1>
    </dataValidation>
    <dataValidation type="list" allowBlank="1" showInputMessage="1" showErrorMessage="1" sqref="B8 A21:A22">
      <formula1>Plan_Type</formula1>
    </dataValidation>
    <dataValidation type="list" allowBlank="1" showInputMessage="1" showErrorMessage="1" sqref="B9 D12:D14 E8:E11">
      <formula1>Area</formula1>
    </dataValidation>
    <dataValidation type="list" allowBlank="1" showInputMessage="1" showErrorMessage="1" sqref="B10 C3">
      <formula1>CURR</formula1>
    </dataValidation>
  </dataValidations>
  <pageMargins left="0.25" right="0.25" top="0.4" bottom="0.71" header="0.3" footer="0.3"/>
  <pageSetup paperSize="9" scale="70" orientation="landscape" r:id="rId1"/>
  <headerFooter>
    <oddFooter>&amp;C&amp;8www.healthcareinternational.com  •  enquiries@healthcareinternational.com
Registered in England and Wales No. 5290382 - Registered Office: 2 Charles Street, London, W1J 5DB, United Kingdom
Authorised and Regulated by the Financial Services Authority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view="pageLayout" zoomScaleNormal="85" zoomScaleSheetLayoutView="100" workbookViewId="0">
      <selection activeCell="B9" sqref="B9"/>
    </sheetView>
  </sheetViews>
  <sheetFormatPr defaultRowHeight="15" x14ac:dyDescent="0.25"/>
  <cols>
    <col min="1" max="1" width="16.28515625" style="215" customWidth="1"/>
    <col min="2" max="2" width="13.42578125" style="215" customWidth="1"/>
    <col min="3" max="3" width="14.140625" style="215" customWidth="1"/>
    <col min="4" max="4" width="14.7109375" style="215" customWidth="1"/>
    <col min="5" max="5" width="18.28515625" style="215" customWidth="1"/>
    <col min="6" max="6" width="17.7109375" style="215" customWidth="1"/>
    <col min="7" max="7" width="10.28515625" style="215" customWidth="1"/>
    <col min="8" max="8" width="10.7109375" style="215" customWidth="1"/>
    <col min="9" max="11" width="9.140625" style="215" customWidth="1"/>
    <col min="12" max="12" width="9.140625" style="1" customWidth="1"/>
    <col min="13" max="15" width="9.140625" style="215" customWidth="1"/>
    <col min="16" max="16384" width="9.140625" style="215"/>
  </cols>
  <sheetData>
    <row r="1" spans="1:13" x14ac:dyDescent="0.25">
      <c r="G1" s="307" t="s">
        <v>124</v>
      </c>
      <c r="H1" s="307" t="s">
        <v>136</v>
      </c>
      <c r="I1" s="307" t="s">
        <v>137</v>
      </c>
      <c r="J1" s="307" t="s">
        <v>138</v>
      </c>
      <c r="K1" s="307" t="s">
        <v>139</v>
      </c>
    </row>
    <row r="2" spans="1:13" x14ac:dyDescent="0.25">
      <c r="G2" s="308" t="str">
        <f>IF(H2&lt;&gt; FALSE, H2, IF(I2&lt;&gt; FALSE, I2, J2))</f>
        <v>0 - 10</v>
      </c>
      <c r="H2" s="308" t="str">
        <f>IF(C10&lt;data!$G$10,data!$J$9,IF(AND(C10&gt;data!$H$9,C10&lt;data!$G$11),data!$J$10,IF(AND(C10&gt;data!$H$10,C10&lt;data!$G$12),data!$J$11,IF(AND(C10&gt;data!$H$11,C10&lt;data!$G$13),data!$J$12,IF(AND(C10&gt;data!$H$12,C10&lt; data!$G$14),data!$J$13,IF(AND(C10&gt;data!$H$13,D2&lt;data!$G$15),data!$J$14,IF(AND(C10&gt;data!$H$14,C10&lt;data!$G$16),data!$J$15,FALSE)))))))</f>
        <v>0 - 10</v>
      </c>
      <c r="I2" s="308" t="b">
        <f>IF(AND(C10&gt;data!$H$15,C10&lt;data!$G$17),data!$J$16,IF(AND(C10&gt;data!$H$16,C10&lt;data!$G$18),data!$J$17,IF(AND(C10&gt;data!$H$17,C10&lt;data!$G$19),data!$J$18,IF(AND(C10&gt;data!$H$18,C10&lt;data!$G$20),data!$J$19,IF(AND(C10&gt;data!$H$19,C10&lt;data!$G$21),data!$J$20,IF(AND(C10&gt;data!$H$20,C10&lt;data!$G$22),data!$J$21,IF(AND(C10&gt;data!$H$21,C10&lt;data!$G$23),data!$J$22,FALSE)))))))</f>
        <v>0</v>
      </c>
      <c r="J2" s="308" t="str">
        <f>IF(AND(C10&gt;data!$H$22,C10&lt;data!$G$24),data!$J$23,IF(AND(C10&gt;data!$H$23,C10&lt;data!$G$25),data!$J$24,IF(AND(C10&gt;data!$H$24,C10&lt;data!$G$26),data!$J$25,IF(AND(C10&gt;data!$H$25,C10&lt;data!$G$27),data!$J$26,IF(C10&gt;data!$H$26,data!$J$27,"x")))))</f>
        <v>x</v>
      </c>
      <c r="K2" s="308" t="str">
        <f>IF(C10&lt;data!$AF$34,data!$AG$34,
IF(AND(C10&gt;data!$AF$34,C10&lt;data!$AF$35),data!$AG$35,
IF(AND(C10&gt;data!$AF$35,C10&lt;data!$AF$36),data!$AG$36,"x")))</f>
        <v>0 - 17</v>
      </c>
    </row>
    <row r="3" spans="1:13" ht="21" x14ac:dyDescent="0.35">
      <c r="A3" s="310" t="s">
        <v>104</v>
      </c>
      <c r="C3" s="214" t="s">
        <v>126</v>
      </c>
      <c r="G3" s="248" t="s">
        <v>40</v>
      </c>
      <c r="H3" s="63">
        <v>1</v>
      </c>
      <c r="I3" s="311">
        <f>SUMIF(G3:G5,C3,H3:H5)</f>
        <v>3</v>
      </c>
    </row>
    <row r="4" spans="1:13" ht="21" x14ac:dyDescent="0.35">
      <c r="A4" s="214"/>
      <c r="G4" s="248" t="s">
        <v>41</v>
      </c>
      <c r="H4" s="63">
        <v>2</v>
      </c>
    </row>
    <row r="5" spans="1:13" x14ac:dyDescent="0.25">
      <c r="A5" s="580">
        <v>41257</v>
      </c>
      <c r="B5" s="580"/>
      <c r="C5" s="213"/>
      <c r="E5" s="216"/>
      <c r="F5" s="216"/>
      <c r="G5" s="248" t="s">
        <v>126</v>
      </c>
      <c r="H5" s="63">
        <v>3</v>
      </c>
    </row>
    <row r="6" spans="1:13" x14ac:dyDescent="0.25">
      <c r="A6" s="213"/>
      <c r="B6" s="213"/>
      <c r="C6" s="213"/>
      <c r="E6" s="216"/>
      <c r="F6" s="216"/>
      <c r="G6" s="1"/>
      <c r="H6" s="1"/>
    </row>
    <row r="7" spans="1:13" ht="33" customHeight="1" x14ac:dyDescent="0.25">
      <c r="A7" s="329" t="s">
        <v>3</v>
      </c>
      <c r="B7" s="315" t="s">
        <v>151</v>
      </c>
      <c r="C7" s="315" t="s">
        <v>1</v>
      </c>
      <c r="D7" s="315" t="s">
        <v>105</v>
      </c>
      <c r="E7" s="339" t="s">
        <v>21</v>
      </c>
      <c r="H7" s="312"/>
    </row>
    <row r="8" spans="1:13" ht="18.75" customHeight="1" x14ac:dyDescent="0.25">
      <c r="A8" s="336" t="s">
        <v>202</v>
      </c>
      <c r="B8" s="346">
        <v>28756</v>
      </c>
      <c r="C8" s="340">
        <f ca="1">INT((TODAY()-B8)/365.25)</f>
        <v>38</v>
      </c>
      <c r="D8" s="340" t="s">
        <v>203</v>
      </c>
      <c r="E8" s="341" t="s">
        <v>23</v>
      </c>
      <c r="F8" s="219"/>
      <c r="I8" s="217"/>
    </row>
    <row r="9" spans="1:13" ht="18.75" customHeight="1" x14ac:dyDescent="0.25">
      <c r="A9" s="396"/>
      <c r="B9" s="348"/>
      <c r="C9" s="347"/>
      <c r="D9" s="342"/>
      <c r="E9" s="343"/>
      <c r="F9" s="219"/>
      <c r="I9" s="217"/>
    </row>
    <row r="10" spans="1:13" ht="18.75" customHeight="1" x14ac:dyDescent="0.25">
      <c r="A10" s="396"/>
      <c r="B10" s="348"/>
      <c r="C10" s="347"/>
      <c r="D10" s="347"/>
      <c r="E10" s="397"/>
      <c r="F10" s="219"/>
      <c r="I10" s="217"/>
    </row>
    <row r="11" spans="1:13" ht="18.75" customHeight="1" x14ac:dyDescent="0.25">
      <c r="A11" s="378"/>
      <c r="B11" s="398"/>
      <c r="C11" s="399"/>
      <c r="D11" s="344"/>
      <c r="E11" s="345"/>
      <c r="F11" s="219"/>
      <c r="I11" s="217"/>
    </row>
    <row r="12" spans="1:13" x14ac:dyDescent="0.25">
      <c r="A12" s="328"/>
      <c r="B12" s="328"/>
      <c r="C12" s="328"/>
      <c r="D12" s="328"/>
      <c r="E12" s="219"/>
      <c r="F12" s="219"/>
      <c r="I12" s="217"/>
    </row>
    <row r="13" spans="1:13" x14ac:dyDescent="0.25">
      <c r="D13" s="221"/>
      <c r="E13" s="221"/>
      <c r="F13" s="221"/>
      <c r="L13" s="3"/>
      <c r="M13" s="220"/>
    </row>
    <row r="14" spans="1:13" ht="36" customHeight="1" x14ac:dyDescent="0.25">
      <c r="A14" s="227" t="s">
        <v>4</v>
      </c>
      <c r="B14" s="226" t="s">
        <v>110</v>
      </c>
      <c r="C14" s="226" t="s">
        <v>106</v>
      </c>
      <c r="D14" s="226" t="s">
        <v>107</v>
      </c>
      <c r="E14" s="226" t="s">
        <v>108</v>
      </c>
      <c r="F14" s="241" t="s">
        <v>109</v>
      </c>
      <c r="K14" s="220"/>
      <c r="L14" s="3"/>
      <c r="M14" s="220"/>
    </row>
    <row r="15" spans="1:13" s="333" customFormat="1" ht="19.5" customHeight="1" x14ac:dyDescent="0.25">
      <c r="A15" s="416" t="s">
        <v>19</v>
      </c>
      <c r="B15" s="417">
        <v>1000</v>
      </c>
      <c r="C15" s="418">
        <v>4400.46</v>
      </c>
      <c r="D15" s="417">
        <f t="shared" ref="D15:D16" si="0">(C15*1.06)/2</f>
        <v>2332.2438000000002</v>
      </c>
      <c r="E15" s="417">
        <f t="shared" ref="E15:E16" si="1">(C15*1.07)/4</f>
        <v>1177.1230500000001</v>
      </c>
      <c r="F15" s="419">
        <f t="shared" ref="F15:F16" si="2">(C15*1.08)/12</f>
        <v>396.04140000000007</v>
      </c>
      <c r="K15" s="334"/>
      <c r="L15" s="335"/>
      <c r="M15" s="334"/>
    </row>
    <row r="16" spans="1:13" s="333" customFormat="1" ht="19.5" customHeight="1" x14ac:dyDescent="0.25">
      <c r="A16" s="362" t="s">
        <v>19</v>
      </c>
      <c r="B16" s="363">
        <v>250</v>
      </c>
      <c r="C16" s="400">
        <v>7334.06</v>
      </c>
      <c r="D16" s="363">
        <f t="shared" si="0"/>
        <v>3887.0518000000002</v>
      </c>
      <c r="E16" s="363">
        <f t="shared" si="1"/>
        <v>1961.8610500000002</v>
      </c>
      <c r="F16" s="401">
        <f t="shared" si="2"/>
        <v>660.06540000000007</v>
      </c>
      <c r="K16" s="334"/>
      <c r="L16" s="335"/>
      <c r="M16" s="334"/>
    </row>
    <row r="17" spans="1:13" x14ac:dyDescent="0.25">
      <c r="A17" s="228"/>
      <c r="B17" s="229"/>
      <c r="C17" s="222"/>
      <c r="D17" s="222"/>
      <c r="E17" s="229"/>
      <c r="F17" s="229"/>
      <c r="M17" s="220"/>
    </row>
    <row r="18" spans="1:13" ht="24" customHeight="1" x14ac:dyDescent="0.25">
      <c r="A18" s="587" t="s">
        <v>111</v>
      </c>
      <c r="B18" s="588"/>
      <c r="C18" s="233" t="s">
        <v>106</v>
      </c>
      <c r="D18" s="233" t="s">
        <v>107</v>
      </c>
      <c r="E18" s="233" t="s">
        <v>108</v>
      </c>
      <c r="F18" s="234" t="s">
        <v>109</v>
      </c>
      <c r="M18" s="220"/>
    </row>
    <row r="19" spans="1:13" x14ac:dyDescent="0.25">
      <c r="A19" s="584" t="s">
        <v>112</v>
      </c>
      <c r="B19" s="585"/>
      <c r="C19" s="309">
        <f>IF($G$2=-1,0,VLOOKUP($G$2,data!$AG$9:$AI$27,2,0)*(VLOOKUP($C$3,data!$A$16:$B$18,2)))</f>
        <v>494.03</v>
      </c>
      <c r="D19" s="235">
        <f>(C19*1.06)/2</f>
        <v>261.83589999999998</v>
      </c>
      <c r="E19" s="235">
        <f>(C19*1.07)/4</f>
        <v>132.15302500000001</v>
      </c>
      <c r="F19" s="236">
        <f>(C19*1.08)/12</f>
        <v>44.462700000000005</v>
      </c>
      <c r="M19" s="220"/>
    </row>
    <row r="20" spans="1:13" x14ac:dyDescent="0.25">
      <c r="A20" s="586" t="str">
        <f>data!AI5</f>
        <v>**VisionCare</v>
      </c>
      <c r="B20" s="575"/>
      <c r="C20" s="237">
        <f>IF($G$2=-1,0,VLOOKUP($G$2,data!$AG$9:$AI$27,3,0)*(VLOOKUP($C$3,data!$A$16:$B$18,2)))</f>
        <v>328.84</v>
      </c>
      <c r="D20" s="238">
        <f>(C20*1.06)/2</f>
        <v>174.2852</v>
      </c>
      <c r="E20" s="238">
        <f>(C20*1.07)/4</f>
        <v>87.964699999999993</v>
      </c>
      <c r="F20" s="239">
        <f>(C20*1.08)/12</f>
        <v>29.595600000000001</v>
      </c>
      <c r="M20" s="220"/>
    </row>
    <row r="21" spans="1:13" x14ac:dyDescent="0.25">
      <c r="A21" s="386" t="s">
        <v>114</v>
      </c>
      <c r="B21" s="387" t="s">
        <v>156</v>
      </c>
      <c r="C21" s="388">
        <v>43</v>
      </c>
      <c r="D21" s="389">
        <f>(C21*1.06)/2</f>
        <v>22.790000000000003</v>
      </c>
      <c r="E21" s="389">
        <f>(C21*1.07)/4</f>
        <v>11.502500000000001</v>
      </c>
      <c r="F21" s="390">
        <f>(C21*1.08)/12</f>
        <v>3.8700000000000006</v>
      </c>
      <c r="M21" s="220"/>
    </row>
    <row r="22" spans="1:13" x14ac:dyDescent="0.25">
      <c r="A22" s="391" t="s">
        <v>114</v>
      </c>
      <c r="B22" s="392" t="s">
        <v>157</v>
      </c>
      <c r="C22" s="393">
        <v>84.89</v>
      </c>
      <c r="D22" s="394">
        <v>44.991700000000002</v>
      </c>
      <c r="E22" s="394">
        <v>22.708075000000001</v>
      </c>
      <c r="F22" s="395">
        <v>7.6401000000000003</v>
      </c>
      <c r="M22" s="220"/>
    </row>
    <row r="23" spans="1:13" x14ac:dyDescent="0.25">
      <c r="A23" s="381" t="s">
        <v>114</v>
      </c>
      <c r="B23" s="382" t="s">
        <v>158</v>
      </c>
      <c r="C23" s="383">
        <f>84.89*2</f>
        <v>169.78</v>
      </c>
      <c r="D23" s="384">
        <f>(C23*1.06)/2</f>
        <v>89.983400000000003</v>
      </c>
      <c r="E23" s="384">
        <f>(C23*1.07)/4</f>
        <v>45.416150000000002</v>
      </c>
      <c r="F23" s="385">
        <f>(C23*1.08)/12</f>
        <v>15.280200000000001</v>
      </c>
      <c r="M23" s="220"/>
    </row>
    <row r="24" spans="1:13" ht="41.25" customHeight="1" x14ac:dyDescent="0.25">
      <c r="A24" s="578" t="s">
        <v>159</v>
      </c>
      <c r="B24" s="579"/>
      <c r="C24" s="413">
        <v>19.8</v>
      </c>
      <c r="D24" s="414">
        <f>(C24*1.06)/2</f>
        <v>10.494000000000002</v>
      </c>
      <c r="E24" s="414">
        <f>(C24*1.07)/4</f>
        <v>5.2965000000000009</v>
      </c>
      <c r="F24" s="415">
        <f>(C24*1.08)/12</f>
        <v>1.7820000000000003</v>
      </c>
      <c r="M24" s="220"/>
    </row>
    <row r="25" spans="1:13" ht="27" customHeight="1" x14ac:dyDescent="0.25">
      <c r="A25" s="621" t="s">
        <v>194</v>
      </c>
      <c r="B25" s="621"/>
      <c r="C25" s="621"/>
      <c r="D25" s="621"/>
      <c r="E25" s="621"/>
      <c r="F25" s="621"/>
      <c r="M25" s="220"/>
    </row>
    <row r="26" spans="1:13" x14ac:dyDescent="0.25">
      <c r="A26" s="491" t="s">
        <v>19</v>
      </c>
      <c r="B26" s="492">
        <v>1000</v>
      </c>
      <c r="C26" s="492">
        <f>C15/12*10</f>
        <v>3667.0499999999997</v>
      </c>
      <c r="D26" s="492">
        <f t="shared" ref="D26" si="3">(C26*1.06)/2</f>
        <v>1943.5364999999999</v>
      </c>
      <c r="E26" s="492">
        <f t="shared" ref="E26" si="4">(C26*1.07)/4</f>
        <v>980.93587500000001</v>
      </c>
      <c r="F26" s="493">
        <f t="shared" ref="F26" si="5">(C26*1.08)/12</f>
        <v>330.03449999999998</v>
      </c>
      <c r="M26" s="220"/>
    </row>
    <row r="27" spans="1:13" ht="22.5" customHeight="1" x14ac:dyDescent="0.25">
      <c r="A27" s="494"/>
      <c r="B27" s="500"/>
      <c r="C27" s="500"/>
      <c r="D27" s="500"/>
      <c r="E27" s="619" t="s">
        <v>195</v>
      </c>
      <c r="F27" s="620"/>
      <c r="M27" s="220"/>
    </row>
    <row r="28" spans="1:13" x14ac:dyDescent="0.25">
      <c r="A28" s="491" t="s">
        <v>19</v>
      </c>
      <c r="B28" s="492">
        <v>250</v>
      </c>
      <c r="C28" s="492">
        <f>C16/12*10</f>
        <v>6111.7166666666672</v>
      </c>
      <c r="D28" s="492">
        <f t="shared" ref="D28" si="6">(C28*1.06)/2</f>
        <v>3239.2098333333338</v>
      </c>
      <c r="E28" s="492">
        <f t="shared" ref="E28" si="7">(C28*1.07)/4</f>
        <v>1634.8842083333336</v>
      </c>
      <c r="F28" s="493">
        <f t="shared" ref="F28" si="8">(C28*1.08)/12</f>
        <v>550.05450000000008</v>
      </c>
      <c r="M28" s="220"/>
    </row>
    <row r="29" spans="1:13" ht="22.5" customHeight="1" x14ac:dyDescent="0.25">
      <c r="A29" s="494"/>
      <c r="B29" s="500"/>
      <c r="C29" s="500"/>
      <c r="D29" s="500"/>
      <c r="E29" s="619" t="s">
        <v>195</v>
      </c>
      <c r="F29" s="620"/>
      <c r="M29" s="220"/>
    </row>
    <row r="30" spans="1:13" x14ac:dyDescent="0.25">
      <c r="D30" s="221"/>
      <c r="E30" s="221"/>
      <c r="F30" s="221"/>
      <c r="M30" s="220"/>
    </row>
    <row r="31" spans="1:13" x14ac:dyDescent="0.25">
      <c r="D31" s="221"/>
      <c r="E31" s="221"/>
      <c r="F31" s="221"/>
      <c r="M31" s="220"/>
    </row>
    <row r="32" spans="1:13" x14ac:dyDescent="0.25">
      <c r="D32" s="221"/>
      <c r="E32" s="221"/>
      <c r="F32" s="221"/>
      <c r="M32" s="220"/>
    </row>
    <row r="33" spans="4:13" x14ac:dyDescent="0.25">
      <c r="D33" s="221"/>
      <c r="E33" s="221"/>
      <c r="F33" s="221"/>
      <c r="M33" s="220"/>
    </row>
    <row r="34" spans="4:13" x14ac:dyDescent="0.25">
      <c r="D34" s="221"/>
      <c r="E34" s="221"/>
      <c r="M34" s="220"/>
    </row>
    <row r="35" spans="4:13" x14ac:dyDescent="0.25">
      <c r="D35" s="221"/>
      <c r="E35" s="221"/>
      <c r="F35" s="221"/>
      <c r="M35" s="220"/>
    </row>
    <row r="36" spans="4:13" x14ac:dyDescent="0.25">
      <c r="D36" s="221"/>
      <c r="E36" s="221"/>
      <c r="F36" s="221"/>
      <c r="M36" s="220"/>
    </row>
    <row r="37" spans="4:13" x14ac:dyDescent="0.25">
      <c r="D37" s="221"/>
      <c r="E37" s="221"/>
    </row>
    <row r="38" spans="4:13" x14ac:dyDescent="0.25">
      <c r="D38" s="221"/>
      <c r="E38" s="221"/>
      <c r="F38" s="221"/>
    </row>
    <row r="39" spans="4:13" x14ac:dyDescent="0.25">
      <c r="D39" s="221"/>
      <c r="E39" s="221"/>
      <c r="F39" s="221"/>
    </row>
    <row r="40" spans="4:13" x14ac:dyDescent="0.25">
      <c r="D40" s="221"/>
      <c r="E40" s="221"/>
      <c r="F40" s="313" t="s">
        <v>140</v>
      </c>
    </row>
    <row r="41" spans="4:13" x14ac:dyDescent="0.25">
      <c r="D41" s="221"/>
      <c r="E41" s="221"/>
      <c r="F41" s="221"/>
    </row>
    <row r="42" spans="4:13" x14ac:dyDescent="0.25">
      <c r="D42" s="221"/>
      <c r="E42" s="221"/>
      <c r="F42" s="221"/>
    </row>
    <row r="43" spans="4:13" x14ac:dyDescent="0.25">
      <c r="D43" s="221"/>
      <c r="E43" s="221"/>
      <c r="F43" s="221"/>
    </row>
    <row r="44" spans="4:13" x14ac:dyDescent="0.25">
      <c r="D44" s="221"/>
      <c r="E44" s="221"/>
      <c r="F44" s="221"/>
    </row>
    <row r="45" spans="4:13" x14ac:dyDescent="0.25">
      <c r="D45" s="221"/>
      <c r="E45" s="221"/>
      <c r="F45" s="221"/>
    </row>
    <row r="46" spans="4:13" ht="15" customHeight="1" x14ac:dyDescent="0.25">
      <c r="D46" s="221"/>
      <c r="E46" s="221"/>
      <c r="F46" s="221"/>
    </row>
    <row r="47" spans="4:13" x14ac:dyDescent="0.25">
      <c r="D47" s="221"/>
      <c r="E47" s="221"/>
      <c r="F47" s="221"/>
    </row>
    <row r="48" spans="4:13" x14ac:dyDescent="0.25">
      <c r="D48" s="221"/>
      <c r="E48" s="221"/>
      <c r="F48" s="221"/>
    </row>
    <row r="49" spans="4:6" x14ac:dyDescent="0.25">
      <c r="D49" s="221"/>
      <c r="E49" s="221"/>
      <c r="F49" s="221"/>
    </row>
    <row r="50" spans="4:6" x14ac:dyDescent="0.25">
      <c r="D50" s="221"/>
      <c r="E50" s="221"/>
      <c r="F50" s="221"/>
    </row>
    <row r="51" spans="4:6" x14ac:dyDescent="0.25">
      <c r="D51" s="221"/>
      <c r="E51" s="221"/>
      <c r="F51" s="221"/>
    </row>
    <row r="52" spans="4:6" x14ac:dyDescent="0.25">
      <c r="D52" s="221"/>
      <c r="E52" s="221"/>
      <c r="F52" s="221"/>
    </row>
    <row r="53" spans="4:6" x14ac:dyDescent="0.25">
      <c r="D53" s="221"/>
      <c r="E53" s="221"/>
      <c r="F53" s="221"/>
    </row>
    <row r="54" spans="4:6" x14ac:dyDescent="0.25">
      <c r="D54" s="221"/>
      <c r="E54" s="221"/>
      <c r="F54" s="221"/>
    </row>
    <row r="55" spans="4:6" x14ac:dyDescent="0.25">
      <c r="D55" s="221"/>
      <c r="E55" s="221"/>
      <c r="F55" s="221"/>
    </row>
    <row r="56" spans="4:6" x14ac:dyDescent="0.25">
      <c r="D56" s="221"/>
      <c r="E56" s="221"/>
      <c r="F56" s="221"/>
    </row>
    <row r="57" spans="4:6" x14ac:dyDescent="0.25">
      <c r="D57" s="221"/>
      <c r="E57" s="221"/>
      <c r="F57" s="221"/>
    </row>
    <row r="58" spans="4:6" x14ac:dyDescent="0.25">
      <c r="D58" s="221"/>
      <c r="E58" s="221"/>
      <c r="F58" s="221"/>
    </row>
    <row r="59" spans="4:6" x14ac:dyDescent="0.25">
      <c r="D59" s="221"/>
      <c r="E59" s="221"/>
      <c r="F59" s="221"/>
    </row>
    <row r="60" spans="4:6" x14ac:dyDescent="0.25">
      <c r="D60" s="221"/>
      <c r="E60" s="221"/>
      <c r="F60" s="221"/>
    </row>
    <row r="61" spans="4:6" x14ac:dyDescent="0.25">
      <c r="D61" s="221"/>
      <c r="E61" s="221"/>
      <c r="F61" s="221"/>
    </row>
    <row r="62" spans="4:6" x14ac:dyDescent="0.25">
      <c r="D62" s="221"/>
      <c r="E62" s="221"/>
      <c r="F62" s="221"/>
    </row>
    <row r="63" spans="4:6" x14ac:dyDescent="0.25">
      <c r="D63" s="221"/>
      <c r="E63" s="221"/>
      <c r="F63" s="221"/>
    </row>
    <row r="64" spans="4:6" x14ac:dyDescent="0.25">
      <c r="D64" s="221"/>
      <c r="E64" s="221"/>
      <c r="F64" s="221"/>
    </row>
    <row r="65" spans="4:6" x14ac:dyDescent="0.25">
      <c r="D65" s="221"/>
      <c r="E65" s="221"/>
      <c r="F65" s="221"/>
    </row>
    <row r="66" spans="4:6" x14ac:dyDescent="0.25">
      <c r="D66" s="221"/>
      <c r="E66" s="221"/>
      <c r="F66" s="221"/>
    </row>
    <row r="67" spans="4:6" x14ac:dyDescent="0.25">
      <c r="D67" s="221"/>
      <c r="E67" s="221"/>
      <c r="F67" s="221"/>
    </row>
  </sheetData>
  <mergeCells count="8">
    <mergeCell ref="E27:F27"/>
    <mergeCell ref="A25:F25"/>
    <mergeCell ref="E29:F29"/>
    <mergeCell ref="A5:B5"/>
    <mergeCell ref="A18:B18"/>
    <mergeCell ref="A19:B19"/>
    <mergeCell ref="A20:B20"/>
    <mergeCell ref="A24:B24"/>
  </mergeCells>
  <conditionalFormatting sqref="C19:F24 C15:F16">
    <cfRule type="expression" dxfId="17" priority="10">
      <formula>$I$3=3</formula>
    </cfRule>
    <cfRule type="expression" dxfId="16" priority="11">
      <formula>$I$3=2</formula>
    </cfRule>
    <cfRule type="expression" dxfId="15" priority="12">
      <formula>$I$3=1</formula>
    </cfRule>
  </conditionalFormatting>
  <conditionalFormatting sqref="B15:B16">
    <cfRule type="expression" dxfId="14" priority="9">
      <formula>$I$3=1</formula>
    </cfRule>
  </conditionalFormatting>
  <conditionalFormatting sqref="B15:B16">
    <cfRule type="expression" dxfId="13" priority="7">
      <formula>$I$3=3</formula>
    </cfRule>
    <cfRule type="expression" dxfId="12" priority="8">
      <formula>$I$3=2</formula>
    </cfRule>
  </conditionalFormatting>
  <conditionalFormatting sqref="E26:F26 E28:F28 C26:D29">
    <cfRule type="expression" dxfId="11" priority="4">
      <formula>$I$3=3</formula>
    </cfRule>
    <cfRule type="expression" dxfId="10" priority="5">
      <formula>$I$3=2</formula>
    </cfRule>
    <cfRule type="expression" dxfId="9" priority="6">
      <formula>$I$3=1</formula>
    </cfRule>
  </conditionalFormatting>
  <conditionalFormatting sqref="B26:B29">
    <cfRule type="expression" dxfId="8" priority="3">
      <formula>$I$3=1</formula>
    </cfRule>
  </conditionalFormatting>
  <conditionalFormatting sqref="B26:B29">
    <cfRule type="expression" dxfId="7" priority="1">
      <formula>$I$3=3</formula>
    </cfRule>
    <cfRule type="expression" dxfId="6" priority="2">
      <formula>$I$3=2</formula>
    </cfRule>
  </conditionalFormatting>
  <dataValidations count="6">
    <dataValidation type="list" allowBlank="1" showInputMessage="1" showErrorMessage="1" sqref="A15:A16 A26:A29">
      <formula1>Plan_Type</formula1>
    </dataValidation>
    <dataValidation type="list" allowBlank="1" showInputMessage="1" showErrorMessage="1" sqref="B15:B16 B26:B29">
      <formula1>Excess</formula1>
    </dataValidation>
    <dataValidation type="list" allowBlank="1" showInputMessage="1" showErrorMessage="1" sqref="C3">
      <formula1>CURR</formula1>
    </dataValidation>
    <dataValidation type="list" allowBlank="1" showInputMessage="1" showErrorMessage="1" sqref="D12 E8:E11">
      <formula1>Area</formula1>
    </dataValidation>
    <dataValidation type="list" allowBlank="1" showInputMessage="1" showErrorMessage="1" sqref="M13:M36">
      <formula1>$M$13:$M$35</formula1>
    </dataValidation>
    <dataValidation type="list" allowBlank="1" showInputMessage="1" showErrorMessage="1" sqref="A17:B17 K14:K16">
      <formula1>#REF!</formula1>
    </dataValidation>
  </dataValidations>
  <pageMargins left="0.4375" right="0.25" top="0.75" bottom="0.75" header="0.3" footer="0.3"/>
  <pageSetup paperSize="9" orientation="portrait" r:id="rId1"/>
  <headerFooter>
    <oddFooter>&amp;C&amp;8www.healthcareinternational.com  •  enquiries@healthcareinternational.com
Registered in England and Wales No. 5290382 - Registered Office: 2 Charles Street, London, W1J 5DB, United Kingdom
Authorised and Regulated by the Financial Services Authority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136"/>
  <sheetViews>
    <sheetView view="pageBreakPreview" zoomScale="75" zoomScaleNormal="85" zoomScaleSheetLayoutView="75" workbookViewId="0">
      <selection activeCell="A114" sqref="A114:R114"/>
    </sheetView>
  </sheetViews>
  <sheetFormatPr defaultRowHeight="11.25" x14ac:dyDescent="0.2"/>
  <cols>
    <col min="1" max="1" width="13.7109375" style="95" bestFit="1" customWidth="1"/>
    <col min="2" max="2" width="15.28515625" style="95" customWidth="1"/>
    <col min="3" max="3" width="10.5703125" style="95" bestFit="1" customWidth="1"/>
    <col min="4" max="4" width="12.28515625" style="95" bestFit="1" customWidth="1"/>
    <col min="5" max="5" width="11.140625" style="65" customWidth="1"/>
    <col min="6" max="6" width="11" style="65" customWidth="1"/>
    <col min="7" max="7" width="1.28515625" style="65" customWidth="1"/>
    <col min="8" max="8" width="10" style="98" customWidth="1"/>
    <col min="9" max="9" width="10.5703125" style="65" customWidth="1"/>
    <col min="10" max="10" width="11.140625" style="65" customWidth="1"/>
    <col min="11" max="11" width="1.28515625" style="65" customWidth="1"/>
    <col min="12" max="12" width="10.42578125" style="98" customWidth="1"/>
    <col min="13" max="13" width="9.85546875" style="65" customWidth="1"/>
    <col min="14" max="14" width="10.42578125" style="65" customWidth="1"/>
    <col min="15" max="15" width="1.28515625" style="65" customWidth="1"/>
    <col min="16" max="16" width="9.7109375" style="98" customWidth="1"/>
    <col min="17" max="17" width="10.140625" style="65" customWidth="1"/>
    <col min="18" max="18" width="9.85546875" style="65" customWidth="1"/>
    <col min="19" max="19" width="2.140625" style="94" customWidth="1"/>
    <col min="20" max="20" width="13.7109375" style="95" bestFit="1" customWidth="1"/>
    <col min="21" max="21" width="15.28515625" style="95" customWidth="1"/>
    <col min="22" max="22" width="10.5703125" style="95" bestFit="1" customWidth="1"/>
    <col min="23" max="23" width="12.28515625" style="95" bestFit="1" customWidth="1"/>
    <col min="24" max="24" width="11.28515625" style="65" customWidth="1"/>
    <col min="25" max="25" width="13" style="65" customWidth="1"/>
    <col min="26" max="26" width="1.28515625" style="65" customWidth="1"/>
    <col min="27" max="27" width="11.140625" style="98" customWidth="1"/>
    <col min="28" max="28" width="10.42578125" style="65" customWidth="1"/>
    <col min="29" max="29" width="11.7109375" style="65" customWidth="1"/>
    <col min="30" max="30" width="1.28515625" style="65" customWidth="1"/>
    <col min="31" max="31" width="11.5703125" style="98" customWidth="1"/>
    <col min="32" max="32" width="10.85546875" style="65" customWidth="1"/>
    <col min="33" max="33" width="11.140625" style="65" customWidth="1"/>
    <col min="34" max="34" width="1.28515625" style="65" customWidth="1"/>
    <col min="35" max="35" width="10.85546875" style="98" customWidth="1"/>
    <col min="36" max="36" width="10.7109375" style="65" customWidth="1"/>
    <col min="37" max="37" width="10.5703125" style="65" customWidth="1"/>
    <col min="38" max="38" width="2.140625" style="94" customWidth="1"/>
    <col min="39" max="39" width="12.28515625" style="95" bestFit="1" customWidth="1"/>
    <col min="40" max="40" width="15.28515625" style="95" customWidth="1"/>
    <col min="41" max="41" width="10.5703125" style="95" customWidth="1"/>
    <col min="42" max="42" width="12.28515625" style="95" bestFit="1" customWidth="1"/>
    <col min="43" max="43" width="12.140625" style="65" customWidth="1"/>
    <col min="44" max="44" width="11.5703125" style="65" customWidth="1"/>
    <col min="45" max="45" width="1.28515625" style="65" customWidth="1"/>
    <col min="46" max="46" width="10.42578125" style="98" customWidth="1"/>
    <col min="47" max="47" width="11" style="65" customWidth="1"/>
    <col min="48" max="48" width="11.140625" style="65" customWidth="1"/>
    <col min="49" max="49" width="1.28515625" style="65" customWidth="1"/>
    <col min="50" max="50" width="10.28515625" style="98" customWidth="1"/>
    <col min="51" max="51" width="10.85546875" style="65" customWidth="1"/>
    <col min="52" max="52" width="11" style="65" customWidth="1"/>
    <col min="53" max="53" width="1.28515625" style="65" customWidth="1"/>
    <col min="54" max="54" width="10.5703125" style="98" customWidth="1"/>
    <col min="55" max="55" width="9.85546875" style="65" customWidth="1"/>
    <col min="56" max="56" width="10.140625" style="65" customWidth="1"/>
    <col min="57" max="57" width="1.7109375" style="94" customWidth="1"/>
    <col min="58" max="58" width="12.28515625" style="95" bestFit="1" customWidth="1"/>
    <col min="59" max="59" width="15.42578125" style="95" customWidth="1"/>
    <col min="60" max="60" width="10.5703125" style="95" customWidth="1"/>
    <col min="61" max="61" width="12.28515625" style="95" bestFit="1" customWidth="1"/>
    <col min="62" max="62" width="12.5703125" style="65" customWidth="1"/>
    <col min="63" max="63" width="12" style="65" customWidth="1"/>
    <col min="64" max="64" width="1.28515625" style="65" customWidth="1"/>
    <col min="65" max="65" width="11.42578125" style="98" customWidth="1"/>
    <col min="66" max="66" width="10.42578125" style="65" customWidth="1"/>
    <col min="67" max="67" width="11.28515625" style="65" customWidth="1"/>
    <col min="68" max="68" width="1.28515625" style="65" customWidth="1"/>
    <col min="69" max="69" width="10.7109375" style="98" customWidth="1"/>
    <col min="70" max="71" width="10.7109375" style="65" customWidth="1"/>
    <col min="72" max="72" width="1.28515625" style="65" customWidth="1"/>
    <col min="73" max="73" width="10.42578125" style="98" customWidth="1"/>
    <col min="74" max="74" width="10" style="65" customWidth="1"/>
    <col min="75" max="75" width="11.5703125" style="65" customWidth="1"/>
    <col min="76" max="76" width="1.7109375" style="94" customWidth="1"/>
    <col min="77" max="77" width="13.7109375" style="95" bestFit="1" customWidth="1"/>
    <col min="78" max="78" width="15.42578125" style="95" customWidth="1"/>
    <col min="79" max="79" width="10.5703125" style="95" bestFit="1" customWidth="1"/>
    <col min="80" max="80" width="12.28515625" style="95" bestFit="1" customWidth="1"/>
    <col min="81" max="81" width="13.140625" style="65" customWidth="1"/>
    <col min="82" max="82" width="11.85546875" style="65" customWidth="1"/>
    <col min="83" max="83" width="1.28515625" style="65" customWidth="1"/>
    <col min="84" max="84" width="11" style="98" customWidth="1"/>
    <col min="85" max="85" width="10.7109375" style="65" customWidth="1"/>
    <col min="86" max="86" width="11.28515625" style="65" customWidth="1"/>
    <col min="87" max="87" width="1.28515625" style="65" customWidth="1"/>
    <col min="88" max="88" width="11" style="98" customWidth="1"/>
    <col min="89" max="89" width="10.28515625" style="65" customWidth="1"/>
    <col min="90" max="90" width="11" style="65" customWidth="1"/>
    <col min="91" max="91" width="1.28515625" style="65" customWidth="1"/>
    <col min="92" max="92" width="9.85546875" style="98" customWidth="1"/>
    <col min="93" max="93" width="9.7109375" style="65" customWidth="1"/>
    <col min="94" max="94" width="9.85546875" style="65" customWidth="1"/>
    <col min="95" max="95" width="1.42578125" style="94" customWidth="1"/>
    <col min="96" max="96" width="12.28515625" style="95" bestFit="1" customWidth="1"/>
    <col min="97" max="97" width="15.28515625" style="95" customWidth="1"/>
    <col min="98" max="98" width="10.5703125" style="95" bestFit="1" customWidth="1"/>
    <col min="99" max="99" width="12.28515625" style="95" bestFit="1" customWidth="1"/>
    <col min="100" max="100" width="11" style="65" customWidth="1"/>
    <col min="101" max="101" width="11.140625" style="65" customWidth="1"/>
    <col min="102" max="102" width="1.28515625" style="65" customWidth="1"/>
    <col min="103" max="103" width="10.5703125" style="98" customWidth="1"/>
    <col min="104" max="104" width="9.85546875" style="65" customWidth="1"/>
    <col min="105" max="105" width="10.85546875" style="65" customWidth="1"/>
    <col min="106" max="106" width="1.28515625" style="65" customWidth="1"/>
    <col min="107" max="107" width="9.85546875" style="98" customWidth="1"/>
    <col min="108" max="108" width="10.85546875" style="65" customWidth="1"/>
    <col min="109" max="109" width="9.85546875" style="65" customWidth="1"/>
    <col min="110" max="110" width="1.28515625" style="65" customWidth="1"/>
    <col min="111" max="111" width="9.85546875" style="98" customWidth="1"/>
    <col min="112" max="112" width="10.28515625" style="65" customWidth="1"/>
    <col min="113" max="113" width="9.85546875" style="65" customWidth="1"/>
    <col min="114" max="16384" width="9.140625" style="95"/>
  </cols>
  <sheetData>
    <row r="1" spans="1:113" ht="12" thickBot="1" x14ac:dyDescent="0.25">
      <c r="A1" s="60" t="s">
        <v>30</v>
      </c>
      <c r="B1" s="92">
        <v>1.0900000000000001</v>
      </c>
      <c r="C1" s="62" t="s">
        <v>31</v>
      </c>
      <c r="D1" s="60" t="s">
        <v>77</v>
      </c>
      <c r="E1" s="60">
        <v>1.3</v>
      </c>
      <c r="F1" s="60" t="s">
        <v>32</v>
      </c>
      <c r="G1" s="60"/>
      <c r="H1" s="60">
        <v>1.5</v>
      </c>
      <c r="I1" s="65" t="s">
        <v>33</v>
      </c>
      <c r="J1" s="64">
        <v>2</v>
      </c>
      <c r="K1" s="64"/>
      <c r="L1" s="65" t="s">
        <v>34</v>
      </c>
      <c r="M1" s="64">
        <v>1.2</v>
      </c>
      <c r="N1" s="60"/>
      <c r="O1" s="60"/>
      <c r="P1" s="93"/>
      <c r="Q1" s="60" t="s">
        <v>35</v>
      </c>
      <c r="R1" s="61">
        <v>0.04</v>
      </c>
      <c r="T1" s="95" t="s">
        <v>78</v>
      </c>
      <c r="V1" s="95" t="s">
        <v>79</v>
      </c>
      <c r="W1" s="96" t="s">
        <v>80</v>
      </c>
      <c r="X1" s="97">
        <v>2</v>
      </c>
      <c r="Y1" s="97"/>
      <c r="Z1" s="97"/>
      <c r="AA1" s="96" t="s">
        <v>81</v>
      </c>
      <c r="AB1" s="97">
        <v>4</v>
      </c>
      <c r="AC1" s="97"/>
      <c r="AD1" s="97"/>
      <c r="AE1" s="96" t="s">
        <v>82</v>
      </c>
      <c r="AF1" s="97">
        <v>12</v>
      </c>
      <c r="AJ1" s="65" t="s">
        <v>83</v>
      </c>
      <c r="AK1" s="64">
        <v>2.2000000000000002</v>
      </c>
    </row>
    <row r="2" spans="1:113" ht="12" thickBot="1" x14ac:dyDescent="0.25">
      <c r="A2" s="628" t="s">
        <v>84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  <c r="O2" s="629"/>
      <c r="P2" s="629"/>
      <c r="Q2" s="629"/>
      <c r="R2" s="630"/>
      <c r="S2" s="99"/>
      <c r="T2" s="631" t="s">
        <v>84</v>
      </c>
      <c r="U2" s="632"/>
      <c r="V2" s="632"/>
      <c r="W2" s="632"/>
      <c r="X2" s="632"/>
      <c r="Y2" s="632"/>
      <c r="Z2" s="632"/>
      <c r="AA2" s="632"/>
      <c r="AB2" s="632"/>
      <c r="AC2" s="632"/>
      <c r="AD2" s="632"/>
      <c r="AE2" s="632"/>
      <c r="AF2" s="632"/>
      <c r="AG2" s="632"/>
      <c r="AH2" s="632"/>
      <c r="AI2" s="632"/>
      <c r="AJ2" s="632"/>
      <c r="AK2" s="633"/>
      <c r="AL2" s="99"/>
      <c r="AM2" s="631" t="s">
        <v>84</v>
      </c>
      <c r="AN2" s="632"/>
      <c r="AO2" s="632"/>
      <c r="AP2" s="632"/>
      <c r="AQ2" s="632"/>
      <c r="AR2" s="632"/>
      <c r="AS2" s="632"/>
      <c r="AT2" s="632"/>
      <c r="AU2" s="632"/>
      <c r="AV2" s="632"/>
      <c r="AW2" s="632"/>
      <c r="AX2" s="632"/>
      <c r="AY2" s="632"/>
      <c r="AZ2" s="632"/>
      <c r="BA2" s="632"/>
      <c r="BB2" s="632"/>
      <c r="BC2" s="632"/>
      <c r="BD2" s="633"/>
      <c r="BE2" s="99"/>
      <c r="BF2" s="631" t="s">
        <v>84</v>
      </c>
      <c r="BG2" s="632"/>
      <c r="BH2" s="632"/>
      <c r="BI2" s="632"/>
      <c r="BJ2" s="632"/>
      <c r="BK2" s="632"/>
      <c r="BL2" s="632"/>
      <c r="BM2" s="632"/>
      <c r="BN2" s="632"/>
      <c r="BO2" s="632"/>
      <c r="BP2" s="632"/>
      <c r="BQ2" s="632"/>
      <c r="BR2" s="632"/>
      <c r="BS2" s="632"/>
      <c r="BT2" s="632"/>
      <c r="BU2" s="632"/>
      <c r="BV2" s="632"/>
      <c r="BW2" s="633"/>
      <c r="BX2" s="99"/>
      <c r="BY2" s="631" t="s">
        <v>84</v>
      </c>
      <c r="BZ2" s="632"/>
      <c r="CA2" s="632"/>
      <c r="CB2" s="632"/>
      <c r="CC2" s="632"/>
      <c r="CD2" s="632"/>
      <c r="CE2" s="632"/>
      <c r="CF2" s="632"/>
      <c r="CG2" s="632"/>
      <c r="CH2" s="632"/>
      <c r="CI2" s="632"/>
      <c r="CJ2" s="632"/>
      <c r="CK2" s="632"/>
      <c r="CL2" s="632"/>
      <c r="CM2" s="632"/>
      <c r="CN2" s="632"/>
      <c r="CO2" s="632"/>
      <c r="CP2" s="633"/>
      <c r="CQ2" s="99"/>
      <c r="CR2" s="631" t="s">
        <v>84</v>
      </c>
      <c r="CS2" s="632"/>
      <c r="CT2" s="632"/>
      <c r="CU2" s="632"/>
      <c r="CV2" s="632"/>
      <c r="CW2" s="632"/>
      <c r="CX2" s="632"/>
      <c r="CY2" s="632"/>
      <c r="CZ2" s="632"/>
      <c r="DA2" s="632"/>
      <c r="DB2" s="632"/>
      <c r="DC2" s="632"/>
      <c r="DD2" s="632"/>
      <c r="DE2" s="632"/>
      <c r="DF2" s="632"/>
      <c r="DG2" s="632"/>
      <c r="DH2" s="632"/>
      <c r="DI2" s="633"/>
    </row>
    <row r="3" spans="1:113" ht="13.5" customHeight="1" thickBot="1" x14ac:dyDescent="0.25">
      <c r="A3" s="622" t="s">
        <v>85</v>
      </c>
      <c r="B3" s="623"/>
      <c r="C3" s="623"/>
      <c r="D3" s="623"/>
      <c r="E3" s="623"/>
      <c r="F3" s="623"/>
      <c r="G3" s="623"/>
      <c r="H3" s="623"/>
      <c r="I3" s="623"/>
      <c r="J3" s="623"/>
      <c r="K3" s="623"/>
      <c r="L3" s="623"/>
      <c r="M3" s="623"/>
      <c r="N3" s="623"/>
      <c r="O3" s="623"/>
      <c r="P3" s="623"/>
      <c r="Q3" s="623"/>
      <c r="R3" s="624"/>
      <c r="S3" s="99"/>
      <c r="T3" s="625" t="s">
        <v>86</v>
      </c>
      <c r="U3" s="626"/>
      <c r="V3" s="626"/>
      <c r="W3" s="626"/>
      <c r="X3" s="626"/>
      <c r="Y3" s="626"/>
      <c r="Z3" s="626"/>
      <c r="AA3" s="626"/>
      <c r="AB3" s="626"/>
      <c r="AC3" s="626"/>
      <c r="AD3" s="626"/>
      <c r="AE3" s="626"/>
      <c r="AF3" s="626"/>
      <c r="AG3" s="626"/>
      <c r="AH3" s="626"/>
      <c r="AI3" s="626"/>
      <c r="AJ3" s="626"/>
      <c r="AK3" s="627"/>
      <c r="AL3" s="99"/>
      <c r="AM3" s="625" t="s">
        <v>85</v>
      </c>
      <c r="AN3" s="626"/>
      <c r="AO3" s="626"/>
      <c r="AP3" s="626"/>
      <c r="AQ3" s="626"/>
      <c r="AR3" s="626"/>
      <c r="AS3" s="626"/>
      <c r="AT3" s="626"/>
      <c r="AU3" s="626"/>
      <c r="AV3" s="626"/>
      <c r="AW3" s="626"/>
      <c r="AX3" s="626"/>
      <c r="AY3" s="626"/>
      <c r="AZ3" s="626"/>
      <c r="BA3" s="626"/>
      <c r="BB3" s="626"/>
      <c r="BC3" s="626"/>
      <c r="BD3" s="627"/>
      <c r="BE3" s="99"/>
      <c r="BF3" s="625" t="s">
        <v>86</v>
      </c>
      <c r="BG3" s="626"/>
      <c r="BH3" s="626"/>
      <c r="BI3" s="626"/>
      <c r="BJ3" s="626"/>
      <c r="BK3" s="626"/>
      <c r="BL3" s="626"/>
      <c r="BM3" s="626"/>
      <c r="BN3" s="626"/>
      <c r="BO3" s="626"/>
      <c r="BP3" s="626"/>
      <c r="BQ3" s="626"/>
      <c r="BR3" s="626"/>
      <c r="BS3" s="626"/>
      <c r="BT3" s="626"/>
      <c r="BU3" s="626"/>
      <c r="BV3" s="626"/>
      <c r="BW3" s="627"/>
      <c r="BX3" s="99"/>
      <c r="BY3" s="625" t="s">
        <v>85</v>
      </c>
      <c r="BZ3" s="626"/>
      <c r="CA3" s="626"/>
      <c r="CB3" s="626"/>
      <c r="CC3" s="626"/>
      <c r="CD3" s="626"/>
      <c r="CE3" s="626"/>
      <c r="CF3" s="626"/>
      <c r="CG3" s="626"/>
      <c r="CH3" s="626"/>
      <c r="CI3" s="626"/>
      <c r="CJ3" s="626"/>
      <c r="CK3" s="626"/>
      <c r="CL3" s="626"/>
      <c r="CM3" s="626"/>
      <c r="CN3" s="626"/>
      <c r="CO3" s="626"/>
      <c r="CP3" s="627"/>
      <c r="CQ3" s="99"/>
      <c r="CR3" s="625" t="s">
        <v>85</v>
      </c>
      <c r="CS3" s="626"/>
      <c r="CT3" s="626"/>
      <c r="CU3" s="626"/>
      <c r="CV3" s="626"/>
      <c r="CW3" s="626"/>
      <c r="CX3" s="626"/>
      <c r="CY3" s="626"/>
      <c r="CZ3" s="626"/>
      <c r="DA3" s="626"/>
      <c r="DB3" s="626"/>
      <c r="DC3" s="626"/>
      <c r="DD3" s="626"/>
      <c r="DE3" s="626"/>
      <c r="DF3" s="626"/>
      <c r="DG3" s="626"/>
      <c r="DH3" s="626"/>
      <c r="DI3" s="627"/>
    </row>
    <row r="4" spans="1:113" ht="14.25" customHeight="1" x14ac:dyDescent="0.2">
      <c r="A4" s="640" t="s">
        <v>87</v>
      </c>
      <c r="B4" s="642" t="s">
        <v>88</v>
      </c>
      <c r="C4" s="642" t="s">
        <v>38</v>
      </c>
      <c r="D4" s="642" t="s">
        <v>89</v>
      </c>
      <c r="E4" s="636" t="s">
        <v>40</v>
      </c>
      <c r="F4" s="638" t="s">
        <v>41</v>
      </c>
      <c r="G4" s="68"/>
      <c r="H4" s="634" t="s">
        <v>90</v>
      </c>
      <c r="I4" s="636" t="s">
        <v>40</v>
      </c>
      <c r="J4" s="638" t="s">
        <v>41</v>
      </c>
      <c r="K4" s="68"/>
      <c r="L4" s="634" t="s">
        <v>91</v>
      </c>
      <c r="M4" s="636" t="s">
        <v>40</v>
      </c>
      <c r="N4" s="638" t="s">
        <v>41</v>
      </c>
      <c r="O4" s="68"/>
      <c r="P4" s="634" t="s">
        <v>92</v>
      </c>
      <c r="Q4" s="636" t="s">
        <v>40</v>
      </c>
      <c r="R4" s="638" t="s">
        <v>41</v>
      </c>
      <c r="S4" s="100"/>
      <c r="T4" s="652" t="s">
        <v>87</v>
      </c>
      <c r="U4" s="642" t="s">
        <v>88</v>
      </c>
      <c r="V4" s="644" t="s">
        <v>38</v>
      </c>
      <c r="W4" s="644" t="s">
        <v>89</v>
      </c>
      <c r="X4" s="646" t="s">
        <v>40</v>
      </c>
      <c r="Y4" s="648" t="s">
        <v>41</v>
      </c>
      <c r="Z4" s="101"/>
      <c r="AA4" s="650" t="s">
        <v>90</v>
      </c>
      <c r="AB4" s="646" t="s">
        <v>40</v>
      </c>
      <c r="AC4" s="648" t="s">
        <v>41</v>
      </c>
      <c r="AD4" s="101"/>
      <c r="AE4" s="650" t="s">
        <v>91</v>
      </c>
      <c r="AF4" s="646" t="s">
        <v>40</v>
      </c>
      <c r="AG4" s="648" t="s">
        <v>41</v>
      </c>
      <c r="AH4" s="101"/>
      <c r="AI4" s="650" t="s">
        <v>92</v>
      </c>
      <c r="AJ4" s="646" t="s">
        <v>40</v>
      </c>
      <c r="AK4" s="648" t="s">
        <v>41</v>
      </c>
      <c r="AL4" s="100"/>
      <c r="AM4" s="654" t="s">
        <v>2</v>
      </c>
      <c r="AN4" s="656" t="s">
        <v>88</v>
      </c>
      <c r="AO4" s="656" t="s">
        <v>38</v>
      </c>
      <c r="AP4" s="656" t="s">
        <v>89</v>
      </c>
      <c r="AQ4" s="646" t="s">
        <v>40</v>
      </c>
      <c r="AR4" s="648" t="s">
        <v>41</v>
      </c>
      <c r="AS4" s="101"/>
      <c r="AT4" s="658" t="s">
        <v>90</v>
      </c>
      <c r="AU4" s="646" t="s">
        <v>40</v>
      </c>
      <c r="AV4" s="648" t="s">
        <v>41</v>
      </c>
      <c r="AW4" s="101"/>
      <c r="AX4" s="658" t="s">
        <v>91</v>
      </c>
      <c r="AY4" s="646" t="s">
        <v>40</v>
      </c>
      <c r="AZ4" s="648" t="s">
        <v>41</v>
      </c>
      <c r="BA4" s="101"/>
      <c r="BB4" s="658" t="s">
        <v>92</v>
      </c>
      <c r="BC4" s="646" t="s">
        <v>40</v>
      </c>
      <c r="BD4" s="648" t="s">
        <v>41</v>
      </c>
      <c r="BE4" s="100"/>
      <c r="BF4" s="654" t="s">
        <v>2</v>
      </c>
      <c r="BG4" s="656" t="s">
        <v>88</v>
      </c>
      <c r="BH4" s="656" t="s">
        <v>38</v>
      </c>
      <c r="BI4" s="656" t="s">
        <v>89</v>
      </c>
      <c r="BJ4" s="646" t="s">
        <v>40</v>
      </c>
      <c r="BK4" s="648" t="s">
        <v>41</v>
      </c>
      <c r="BL4" s="101"/>
      <c r="BM4" s="658" t="s">
        <v>90</v>
      </c>
      <c r="BN4" s="646" t="s">
        <v>40</v>
      </c>
      <c r="BO4" s="648" t="s">
        <v>41</v>
      </c>
      <c r="BP4" s="101"/>
      <c r="BQ4" s="658" t="s">
        <v>91</v>
      </c>
      <c r="BR4" s="646" t="s">
        <v>40</v>
      </c>
      <c r="BS4" s="648" t="s">
        <v>41</v>
      </c>
      <c r="BT4" s="101"/>
      <c r="BU4" s="658" t="s">
        <v>92</v>
      </c>
      <c r="BV4" s="646" t="s">
        <v>40</v>
      </c>
      <c r="BW4" s="648" t="s">
        <v>41</v>
      </c>
      <c r="BX4" s="100"/>
      <c r="BY4" s="662" t="s">
        <v>93</v>
      </c>
      <c r="BZ4" s="664" t="s">
        <v>88</v>
      </c>
      <c r="CA4" s="664" t="s">
        <v>38</v>
      </c>
      <c r="CB4" s="664" t="s">
        <v>89</v>
      </c>
      <c r="CC4" s="646" t="s">
        <v>40</v>
      </c>
      <c r="CD4" s="648" t="s">
        <v>41</v>
      </c>
      <c r="CE4" s="101"/>
      <c r="CF4" s="660" t="s">
        <v>90</v>
      </c>
      <c r="CG4" s="646" t="s">
        <v>40</v>
      </c>
      <c r="CH4" s="648" t="s">
        <v>41</v>
      </c>
      <c r="CI4" s="101"/>
      <c r="CJ4" s="660" t="s">
        <v>91</v>
      </c>
      <c r="CK4" s="646" t="s">
        <v>40</v>
      </c>
      <c r="CL4" s="648" t="s">
        <v>41</v>
      </c>
      <c r="CM4" s="101"/>
      <c r="CN4" s="660" t="s">
        <v>92</v>
      </c>
      <c r="CO4" s="646" t="s">
        <v>40</v>
      </c>
      <c r="CP4" s="648" t="s">
        <v>41</v>
      </c>
      <c r="CQ4" s="100"/>
      <c r="CR4" s="670" t="s">
        <v>94</v>
      </c>
      <c r="CS4" s="668" t="s">
        <v>88</v>
      </c>
      <c r="CT4" s="668" t="s">
        <v>38</v>
      </c>
      <c r="CU4" s="668" t="s">
        <v>89</v>
      </c>
      <c r="CV4" s="646" t="s">
        <v>40</v>
      </c>
      <c r="CW4" s="648" t="s">
        <v>41</v>
      </c>
      <c r="CX4" s="101"/>
      <c r="CY4" s="666" t="s">
        <v>90</v>
      </c>
      <c r="CZ4" s="646" t="s">
        <v>40</v>
      </c>
      <c r="DA4" s="648" t="s">
        <v>41</v>
      </c>
      <c r="DB4" s="101"/>
      <c r="DC4" s="666" t="s">
        <v>91</v>
      </c>
      <c r="DD4" s="646" t="s">
        <v>40</v>
      </c>
      <c r="DE4" s="648" t="s">
        <v>41</v>
      </c>
      <c r="DF4" s="101"/>
      <c r="DG4" s="666" t="s">
        <v>92</v>
      </c>
      <c r="DH4" s="646" t="s">
        <v>40</v>
      </c>
      <c r="DI4" s="648" t="s">
        <v>41</v>
      </c>
    </row>
    <row r="5" spans="1:113" ht="14.25" customHeight="1" thickBot="1" x14ac:dyDescent="0.25">
      <c r="A5" s="641"/>
      <c r="B5" s="643"/>
      <c r="C5" s="643"/>
      <c r="D5" s="643"/>
      <c r="E5" s="637"/>
      <c r="F5" s="639"/>
      <c r="G5" s="70"/>
      <c r="H5" s="635"/>
      <c r="I5" s="637"/>
      <c r="J5" s="639"/>
      <c r="K5" s="70"/>
      <c r="L5" s="635"/>
      <c r="M5" s="637"/>
      <c r="N5" s="639"/>
      <c r="O5" s="70"/>
      <c r="P5" s="635"/>
      <c r="Q5" s="637"/>
      <c r="R5" s="639"/>
      <c r="S5" s="100"/>
      <c r="T5" s="653"/>
      <c r="U5" s="643"/>
      <c r="V5" s="645"/>
      <c r="W5" s="645"/>
      <c r="X5" s="647"/>
      <c r="Y5" s="649"/>
      <c r="Z5" s="102"/>
      <c r="AA5" s="651"/>
      <c r="AB5" s="647"/>
      <c r="AC5" s="649"/>
      <c r="AD5" s="102"/>
      <c r="AE5" s="651"/>
      <c r="AF5" s="647"/>
      <c r="AG5" s="649"/>
      <c r="AH5" s="102"/>
      <c r="AI5" s="651"/>
      <c r="AJ5" s="647"/>
      <c r="AK5" s="649"/>
      <c r="AL5" s="100"/>
      <c r="AM5" s="655"/>
      <c r="AN5" s="657"/>
      <c r="AO5" s="657"/>
      <c r="AP5" s="657"/>
      <c r="AQ5" s="647"/>
      <c r="AR5" s="649"/>
      <c r="AS5" s="102"/>
      <c r="AT5" s="659"/>
      <c r="AU5" s="647"/>
      <c r="AV5" s="649"/>
      <c r="AW5" s="102"/>
      <c r="AX5" s="659"/>
      <c r="AY5" s="647"/>
      <c r="AZ5" s="649"/>
      <c r="BA5" s="102"/>
      <c r="BB5" s="659"/>
      <c r="BC5" s="647"/>
      <c r="BD5" s="649"/>
      <c r="BE5" s="100"/>
      <c r="BF5" s="655"/>
      <c r="BG5" s="657"/>
      <c r="BH5" s="657"/>
      <c r="BI5" s="657"/>
      <c r="BJ5" s="647"/>
      <c r="BK5" s="649"/>
      <c r="BL5" s="102"/>
      <c r="BM5" s="659"/>
      <c r="BN5" s="647"/>
      <c r="BO5" s="649"/>
      <c r="BP5" s="102"/>
      <c r="BQ5" s="659"/>
      <c r="BR5" s="647"/>
      <c r="BS5" s="649"/>
      <c r="BT5" s="102"/>
      <c r="BU5" s="659"/>
      <c r="BV5" s="647"/>
      <c r="BW5" s="649"/>
      <c r="BX5" s="100"/>
      <c r="BY5" s="663"/>
      <c r="BZ5" s="665"/>
      <c r="CA5" s="665"/>
      <c r="CB5" s="665"/>
      <c r="CC5" s="647"/>
      <c r="CD5" s="649"/>
      <c r="CE5" s="102"/>
      <c r="CF5" s="661"/>
      <c r="CG5" s="647"/>
      <c r="CH5" s="649"/>
      <c r="CI5" s="102"/>
      <c r="CJ5" s="661"/>
      <c r="CK5" s="647"/>
      <c r="CL5" s="649"/>
      <c r="CM5" s="102"/>
      <c r="CN5" s="661"/>
      <c r="CO5" s="647"/>
      <c r="CP5" s="649"/>
      <c r="CQ5" s="100"/>
      <c r="CR5" s="671"/>
      <c r="CS5" s="669"/>
      <c r="CT5" s="669"/>
      <c r="CU5" s="669"/>
      <c r="CV5" s="647"/>
      <c r="CW5" s="649"/>
      <c r="CX5" s="102"/>
      <c r="CY5" s="667"/>
      <c r="CZ5" s="647"/>
      <c r="DA5" s="649"/>
      <c r="DB5" s="102"/>
      <c r="DC5" s="667"/>
      <c r="DD5" s="647"/>
      <c r="DE5" s="649"/>
      <c r="DF5" s="102"/>
      <c r="DG5" s="667"/>
      <c r="DH5" s="647"/>
      <c r="DI5" s="649"/>
    </row>
    <row r="6" spans="1:113" x14ac:dyDescent="0.2">
      <c r="A6" s="72" t="s">
        <v>50</v>
      </c>
      <c r="B6" s="74">
        <v>1128.27</v>
      </c>
      <c r="C6" s="74">
        <v>45.1400000000001</v>
      </c>
      <c r="D6" s="74">
        <v>1173.4100000000001</v>
      </c>
      <c r="E6" s="75">
        <v>782.28</v>
      </c>
      <c r="F6" s="76">
        <v>1173.4100000000001</v>
      </c>
      <c r="G6" s="77"/>
      <c r="H6" s="103">
        <v>621.91</v>
      </c>
      <c r="I6" s="75">
        <v>414.61</v>
      </c>
      <c r="J6" s="76">
        <v>621.91</v>
      </c>
      <c r="K6" s="77"/>
      <c r="L6" s="104">
        <v>313.89</v>
      </c>
      <c r="M6" s="75">
        <v>209.26</v>
      </c>
      <c r="N6" s="76">
        <v>313.89</v>
      </c>
      <c r="O6" s="77"/>
      <c r="P6" s="103">
        <v>105.61</v>
      </c>
      <c r="Q6" s="75">
        <v>70.410000000000011</v>
      </c>
      <c r="R6" s="78">
        <v>105.61</v>
      </c>
      <c r="S6" s="105"/>
      <c r="T6" s="106" t="s">
        <v>50</v>
      </c>
      <c r="U6" s="74">
        <v>2068.48</v>
      </c>
      <c r="V6" s="74">
        <v>82.740000000000236</v>
      </c>
      <c r="W6" s="74">
        <v>2151.2200000000003</v>
      </c>
      <c r="X6" s="75">
        <v>1434.15</v>
      </c>
      <c r="Y6" s="76">
        <v>2151.2199999999998</v>
      </c>
      <c r="Z6" s="107"/>
      <c r="AA6" s="103">
        <v>1140.1500000000001</v>
      </c>
      <c r="AB6" s="108">
        <v>760.1</v>
      </c>
      <c r="AC6" s="109">
        <v>1140.1500000000001</v>
      </c>
      <c r="AD6" s="107"/>
      <c r="AE6" s="104">
        <v>575.46</v>
      </c>
      <c r="AF6" s="75">
        <v>383.64</v>
      </c>
      <c r="AG6" s="76">
        <v>575.46</v>
      </c>
      <c r="AH6" s="107"/>
      <c r="AI6" s="103">
        <v>193.60999999999999</v>
      </c>
      <c r="AJ6" s="75">
        <v>129.07999999999998</v>
      </c>
      <c r="AK6" s="78">
        <v>193.61</v>
      </c>
      <c r="AL6" s="105"/>
      <c r="AM6" s="110" t="s">
        <v>50</v>
      </c>
      <c r="AN6" s="111">
        <v>808.16</v>
      </c>
      <c r="AO6" s="112">
        <v>32.330000000000041</v>
      </c>
      <c r="AP6" s="113">
        <v>840.49</v>
      </c>
      <c r="AQ6" s="114">
        <v>560.33000000000004</v>
      </c>
      <c r="AR6" s="115">
        <v>840.49</v>
      </c>
      <c r="AS6" s="107"/>
      <c r="AT6" s="116">
        <v>445.46</v>
      </c>
      <c r="AU6" s="75">
        <v>296.98</v>
      </c>
      <c r="AV6" s="76">
        <v>445.46</v>
      </c>
      <c r="AW6" s="107"/>
      <c r="AX6" s="117">
        <v>224.84</v>
      </c>
      <c r="AY6" s="114">
        <v>149.89999999999998</v>
      </c>
      <c r="AZ6" s="115">
        <v>224.84</v>
      </c>
      <c r="BA6" s="107"/>
      <c r="BB6" s="116">
        <v>75.650000000000006</v>
      </c>
      <c r="BC6" s="114">
        <v>50.44</v>
      </c>
      <c r="BD6" s="118">
        <v>75.650000000000006</v>
      </c>
      <c r="BE6" s="105"/>
      <c r="BF6" s="110" t="s">
        <v>50</v>
      </c>
      <c r="BG6" s="111">
        <v>1481.59</v>
      </c>
      <c r="BH6" s="112">
        <v>59.269999999999982</v>
      </c>
      <c r="BI6" s="113">
        <v>1540.86</v>
      </c>
      <c r="BJ6" s="114">
        <v>1027.24</v>
      </c>
      <c r="BK6" s="115">
        <v>1540.86</v>
      </c>
      <c r="BL6" s="107"/>
      <c r="BM6" s="116">
        <v>816.66</v>
      </c>
      <c r="BN6" s="114">
        <v>544.43999999999994</v>
      </c>
      <c r="BO6" s="119">
        <v>816.66</v>
      </c>
      <c r="BP6" s="107"/>
      <c r="BQ6" s="117">
        <v>412.19</v>
      </c>
      <c r="BR6" s="114">
        <v>274.8</v>
      </c>
      <c r="BS6" s="115">
        <v>412.19</v>
      </c>
      <c r="BT6" s="107"/>
      <c r="BU6" s="116">
        <v>138.67999999999998</v>
      </c>
      <c r="BV6" s="114">
        <v>92.460000000000008</v>
      </c>
      <c r="BW6" s="118">
        <v>138.68</v>
      </c>
      <c r="BX6" s="105">
        <v>0</v>
      </c>
      <c r="BY6" s="120" t="s">
        <v>50</v>
      </c>
      <c r="BZ6" s="121">
        <v>786.74</v>
      </c>
      <c r="CA6" s="122">
        <v>31.470000000000027</v>
      </c>
      <c r="CB6" s="123">
        <v>818.21</v>
      </c>
      <c r="CC6" s="114">
        <v>545.48</v>
      </c>
      <c r="CD6" s="115">
        <v>818.21</v>
      </c>
      <c r="CE6" s="107"/>
      <c r="CF6" s="124">
        <v>433.65999999999997</v>
      </c>
      <c r="CG6" s="75">
        <v>289.11</v>
      </c>
      <c r="CH6" s="76">
        <v>433.66</v>
      </c>
      <c r="CI6" s="107"/>
      <c r="CJ6" s="125">
        <v>218.88</v>
      </c>
      <c r="CK6" s="114">
        <v>145.91999999999999</v>
      </c>
      <c r="CL6" s="115">
        <v>218.88</v>
      </c>
      <c r="CM6" s="107"/>
      <c r="CN6" s="124">
        <v>73.64</v>
      </c>
      <c r="CO6" s="114">
        <v>49.1</v>
      </c>
      <c r="CP6" s="118">
        <v>73.64</v>
      </c>
      <c r="CQ6" s="105"/>
      <c r="CR6" s="126" t="s">
        <v>50</v>
      </c>
      <c r="CS6" s="127">
        <v>456.28999999999996</v>
      </c>
      <c r="CT6" s="128">
        <v>18.260000000000048</v>
      </c>
      <c r="CU6" s="129">
        <v>474.55</v>
      </c>
      <c r="CV6" s="114">
        <v>316.37</v>
      </c>
      <c r="CW6" s="115">
        <v>474.55</v>
      </c>
      <c r="CX6" s="107"/>
      <c r="CY6" s="130">
        <v>251.51999999999998</v>
      </c>
      <c r="CZ6" s="75">
        <v>167.68</v>
      </c>
      <c r="DA6" s="76">
        <v>251.52</v>
      </c>
      <c r="DB6" s="107"/>
      <c r="DC6" s="131">
        <v>126.95</v>
      </c>
      <c r="DD6" s="114">
        <v>84.64</v>
      </c>
      <c r="DE6" s="115">
        <v>126.95</v>
      </c>
      <c r="DF6" s="107"/>
      <c r="DG6" s="130">
        <v>42.71</v>
      </c>
      <c r="DH6" s="114">
        <v>28.48</v>
      </c>
      <c r="DI6" s="118">
        <v>42.71</v>
      </c>
    </row>
    <row r="7" spans="1:113" x14ac:dyDescent="0.2">
      <c r="A7" s="72" t="s">
        <v>51</v>
      </c>
      <c r="B7" s="74">
        <v>1460.9</v>
      </c>
      <c r="C7" s="74">
        <v>58.439999999999827</v>
      </c>
      <c r="D7" s="74">
        <v>1519.34</v>
      </c>
      <c r="E7" s="75">
        <v>1012.9</v>
      </c>
      <c r="F7" s="76">
        <v>1519.34</v>
      </c>
      <c r="G7" s="77"/>
      <c r="H7" s="103">
        <v>805.26</v>
      </c>
      <c r="I7" s="75">
        <v>536.84</v>
      </c>
      <c r="J7" s="76">
        <v>805.26</v>
      </c>
      <c r="K7" s="77"/>
      <c r="L7" s="104">
        <v>406.43</v>
      </c>
      <c r="M7" s="75">
        <v>270.95999999999998</v>
      </c>
      <c r="N7" s="76">
        <v>406.43</v>
      </c>
      <c r="O7" s="77"/>
      <c r="P7" s="103">
        <v>136.75</v>
      </c>
      <c r="Q7" s="75">
        <v>91.17</v>
      </c>
      <c r="R7" s="78">
        <v>136.75</v>
      </c>
      <c r="S7" s="105"/>
      <c r="T7" s="132" t="s">
        <v>51</v>
      </c>
      <c r="U7" s="74">
        <v>2678.26</v>
      </c>
      <c r="V7" s="74">
        <v>107.13999999999987</v>
      </c>
      <c r="W7" s="74">
        <v>2785.4</v>
      </c>
      <c r="X7" s="75">
        <v>1856.94</v>
      </c>
      <c r="Y7" s="76">
        <v>2785.4</v>
      </c>
      <c r="Z7" s="107"/>
      <c r="AA7" s="103">
        <v>1476.27</v>
      </c>
      <c r="AB7" s="114">
        <v>984.18999999999994</v>
      </c>
      <c r="AC7" s="119">
        <v>1476.27</v>
      </c>
      <c r="AD7" s="107"/>
      <c r="AE7" s="104">
        <v>745.1</v>
      </c>
      <c r="AF7" s="75">
        <v>496.74</v>
      </c>
      <c r="AG7" s="76">
        <v>745.1</v>
      </c>
      <c r="AH7" s="107"/>
      <c r="AI7" s="103">
        <v>250.69</v>
      </c>
      <c r="AJ7" s="75">
        <v>167.13</v>
      </c>
      <c r="AK7" s="78">
        <v>250.69</v>
      </c>
      <c r="AL7" s="105"/>
      <c r="AM7" s="110" t="s">
        <v>51</v>
      </c>
      <c r="AN7" s="111">
        <v>1073.8799999999999</v>
      </c>
      <c r="AO7" s="112">
        <v>42.960000000000036</v>
      </c>
      <c r="AP7" s="113">
        <v>1116.8399999999999</v>
      </c>
      <c r="AQ7" s="114">
        <v>744.56</v>
      </c>
      <c r="AR7" s="115">
        <v>1116.8399999999999</v>
      </c>
      <c r="AS7" s="107"/>
      <c r="AT7" s="116">
        <v>591.92999999999995</v>
      </c>
      <c r="AU7" s="75">
        <v>394.62</v>
      </c>
      <c r="AV7" s="76">
        <v>591.92999999999995</v>
      </c>
      <c r="AW7" s="107"/>
      <c r="AX7" s="117">
        <v>298.76</v>
      </c>
      <c r="AY7" s="114">
        <v>199.17999999999998</v>
      </c>
      <c r="AZ7" s="115">
        <v>298.76</v>
      </c>
      <c r="BA7" s="107"/>
      <c r="BB7" s="116">
        <v>100.52000000000001</v>
      </c>
      <c r="BC7" s="114">
        <v>67.02000000000001</v>
      </c>
      <c r="BD7" s="118">
        <v>100.52</v>
      </c>
      <c r="BE7" s="105"/>
      <c r="BF7" s="110" t="s">
        <v>51</v>
      </c>
      <c r="BG7" s="111">
        <v>1968.75</v>
      </c>
      <c r="BH7" s="112">
        <v>78.75</v>
      </c>
      <c r="BI7" s="113">
        <v>2047.5</v>
      </c>
      <c r="BJ7" s="114">
        <v>1365</v>
      </c>
      <c r="BK7" s="115">
        <v>2047.5</v>
      </c>
      <c r="BL7" s="107"/>
      <c r="BM7" s="116">
        <v>1085.18</v>
      </c>
      <c r="BN7" s="114">
        <v>723.47</v>
      </c>
      <c r="BO7" s="119">
        <v>1085.2</v>
      </c>
      <c r="BP7" s="107"/>
      <c r="BQ7" s="117">
        <v>547.71</v>
      </c>
      <c r="BR7" s="114">
        <v>365.14</v>
      </c>
      <c r="BS7" s="115">
        <v>547.71</v>
      </c>
      <c r="BT7" s="107"/>
      <c r="BU7" s="116">
        <v>184.28</v>
      </c>
      <c r="BV7" s="114">
        <v>122.86</v>
      </c>
      <c r="BW7" s="118">
        <v>184.28</v>
      </c>
      <c r="BX7" s="105"/>
      <c r="BY7" s="120" t="s">
        <v>51</v>
      </c>
      <c r="BZ7" s="121">
        <v>1055.1600000000001</v>
      </c>
      <c r="CA7" s="122">
        <v>42.209999999999809</v>
      </c>
      <c r="CB7" s="123">
        <v>1097.3699999999999</v>
      </c>
      <c r="CC7" s="114">
        <v>731.58</v>
      </c>
      <c r="CD7" s="115">
        <v>1097.3699999999999</v>
      </c>
      <c r="CE7" s="107"/>
      <c r="CF7" s="124">
        <v>581.61</v>
      </c>
      <c r="CG7" s="75">
        <v>387.74</v>
      </c>
      <c r="CH7" s="76">
        <v>581.61</v>
      </c>
      <c r="CI7" s="107"/>
      <c r="CJ7" s="125">
        <v>293.55</v>
      </c>
      <c r="CK7" s="114">
        <v>195.7</v>
      </c>
      <c r="CL7" s="115">
        <v>293.55</v>
      </c>
      <c r="CM7" s="107"/>
      <c r="CN7" s="124">
        <v>98.77000000000001</v>
      </c>
      <c r="CO7" s="114">
        <v>65.850000000000009</v>
      </c>
      <c r="CP7" s="118">
        <v>98.77</v>
      </c>
      <c r="CQ7" s="105"/>
      <c r="CR7" s="126" t="s">
        <v>51</v>
      </c>
      <c r="CS7" s="127">
        <v>621.05999999999995</v>
      </c>
      <c r="CT7" s="128">
        <v>24.850000000000023</v>
      </c>
      <c r="CU7" s="129">
        <v>645.91</v>
      </c>
      <c r="CV7" s="114">
        <v>430.61</v>
      </c>
      <c r="CW7" s="115">
        <v>645.91</v>
      </c>
      <c r="CX7" s="107"/>
      <c r="CY7" s="130">
        <v>342.34</v>
      </c>
      <c r="CZ7" s="75">
        <v>228.23</v>
      </c>
      <c r="DA7" s="76">
        <v>342.34</v>
      </c>
      <c r="DB7" s="107"/>
      <c r="DC7" s="131">
        <v>172.79</v>
      </c>
      <c r="DD7" s="114">
        <v>115.2</v>
      </c>
      <c r="DE7" s="115">
        <v>172.79</v>
      </c>
      <c r="DF7" s="107"/>
      <c r="DG7" s="130">
        <v>58.14</v>
      </c>
      <c r="DH7" s="114">
        <v>38.76</v>
      </c>
      <c r="DI7" s="118">
        <v>58.14</v>
      </c>
    </row>
    <row r="8" spans="1:113" x14ac:dyDescent="0.2">
      <c r="A8" s="72" t="s">
        <v>52</v>
      </c>
      <c r="B8" s="74">
        <v>2088.2600000000002</v>
      </c>
      <c r="C8" s="74">
        <v>83.539999999999964</v>
      </c>
      <c r="D8" s="74">
        <v>2171.8000000000002</v>
      </c>
      <c r="E8" s="75">
        <v>1447.87</v>
      </c>
      <c r="F8" s="76">
        <v>2171.8000000000002</v>
      </c>
      <c r="G8" s="77"/>
      <c r="H8" s="103">
        <v>1151.06</v>
      </c>
      <c r="I8" s="75">
        <v>767.38</v>
      </c>
      <c r="J8" s="76">
        <v>1151.06</v>
      </c>
      <c r="K8" s="77"/>
      <c r="L8" s="104">
        <v>580.96</v>
      </c>
      <c r="M8" s="75">
        <v>387.31</v>
      </c>
      <c r="N8" s="76">
        <v>580.96</v>
      </c>
      <c r="O8" s="77"/>
      <c r="P8" s="103">
        <v>195.47</v>
      </c>
      <c r="Q8" s="75">
        <v>130.32</v>
      </c>
      <c r="R8" s="78">
        <v>195.47</v>
      </c>
      <c r="S8" s="105"/>
      <c r="T8" s="132" t="s">
        <v>52</v>
      </c>
      <c r="U8" s="74">
        <v>3828.44</v>
      </c>
      <c r="V8" s="74">
        <v>153.14000000000033</v>
      </c>
      <c r="W8" s="74">
        <v>3981.5800000000004</v>
      </c>
      <c r="X8" s="75">
        <v>2654.3900000000003</v>
      </c>
      <c r="Y8" s="76">
        <v>3981.58</v>
      </c>
      <c r="Z8" s="107"/>
      <c r="AA8" s="103">
        <v>2110.2400000000002</v>
      </c>
      <c r="AB8" s="114">
        <v>1406.84</v>
      </c>
      <c r="AC8" s="119">
        <v>2110.2600000000002</v>
      </c>
      <c r="AD8" s="107"/>
      <c r="AE8" s="104">
        <v>1065.08</v>
      </c>
      <c r="AF8" s="75">
        <v>710.06</v>
      </c>
      <c r="AG8" s="76">
        <v>1065.08</v>
      </c>
      <c r="AH8" s="107"/>
      <c r="AI8" s="103">
        <v>358.34999999999997</v>
      </c>
      <c r="AJ8" s="75">
        <v>238.9</v>
      </c>
      <c r="AK8" s="78">
        <v>358.35</v>
      </c>
      <c r="AL8" s="105"/>
      <c r="AM8" s="110" t="s">
        <v>52</v>
      </c>
      <c r="AN8" s="111">
        <v>1555.91</v>
      </c>
      <c r="AO8" s="112">
        <v>62.240000000000009</v>
      </c>
      <c r="AP8" s="113">
        <v>1618.15</v>
      </c>
      <c r="AQ8" s="114">
        <v>1078.77</v>
      </c>
      <c r="AR8" s="115">
        <v>1618.15</v>
      </c>
      <c r="AS8" s="107"/>
      <c r="AT8" s="116">
        <v>857.62</v>
      </c>
      <c r="AU8" s="75">
        <v>571.75</v>
      </c>
      <c r="AV8" s="76">
        <v>857.62</v>
      </c>
      <c r="AW8" s="107"/>
      <c r="AX8" s="117">
        <v>432.86</v>
      </c>
      <c r="AY8" s="114">
        <v>288.58</v>
      </c>
      <c r="AZ8" s="115">
        <v>432.86</v>
      </c>
      <c r="BA8" s="107"/>
      <c r="BB8" s="116">
        <v>145.63999999999999</v>
      </c>
      <c r="BC8" s="114">
        <v>97.100000000000009</v>
      </c>
      <c r="BD8" s="118">
        <v>145.63999999999999</v>
      </c>
      <c r="BE8" s="105"/>
      <c r="BF8" s="110" t="s">
        <v>52</v>
      </c>
      <c r="BG8" s="111">
        <v>2852.4700000000003</v>
      </c>
      <c r="BH8" s="112">
        <v>114.09999999999991</v>
      </c>
      <c r="BI8" s="113">
        <v>2966.57</v>
      </c>
      <c r="BJ8" s="114">
        <v>1977.72</v>
      </c>
      <c r="BK8" s="115">
        <v>2966.57</v>
      </c>
      <c r="BL8" s="107"/>
      <c r="BM8" s="116">
        <v>1572.29</v>
      </c>
      <c r="BN8" s="114">
        <v>1048.21</v>
      </c>
      <c r="BO8" s="119">
        <v>1572.3</v>
      </c>
      <c r="BP8" s="107"/>
      <c r="BQ8" s="117">
        <v>793.56</v>
      </c>
      <c r="BR8" s="114">
        <v>529.04</v>
      </c>
      <c r="BS8" s="115">
        <v>793.56</v>
      </c>
      <c r="BT8" s="107"/>
      <c r="BU8" s="116">
        <v>267</v>
      </c>
      <c r="BV8" s="114">
        <v>178</v>
      </c>
      <c r="BW8" s="118">
        <v>267</v>
      </c>
      <c r="BX8" s="105"/>
      <c r="BY8" s="120" t="s">
        <v>52</v>
      </c>
      <c r="BZ8" s="121">
        <v>1265.2</v>
      </c>
      <c r="CA8" s="122">
        <v>50.6099999999999</v>
      </c>
      <c r="CB8" s="123">
        <v>1315.81</v>
      </c>
      <c r="CC8" s="114">
        <v>877.21</v>
      </c>
      <c r="CD8" s="115">
        <v>1315.81</v>
      </c>
      <c r="CE8" s="107"/>
      <c r="CF8" s="124">
        <v>697.38</v>
      </c>
      <c r="CG8" s="75">
        <v>464.92</v>
      </c>
      <c r="CH8" s="76">
        <v>697.38</v>
      </c>
      <c r="CI8" s="107"/>
      <c r="CJ8" s="125">
        <v>351.98</v>
      </c>
      <c r="CK8" s="114">
        <v>234.66</v>
      </c>
      <c r="CL8" s="115">
        <v>351.98</v>
      </c>
      <c r="CM8" s="107"/>
      <c r="CN8" s="124">
        <v>118.43</v>
      </c>
      <c r="CO8" s="114">
        <v>78.960000000000008</v>
      </c>
      <c r="CP8" s="118">
        <v>118.43</v>
      </c>
      <c r="CQ8" s="105"/>
      <c r="CR8" s="126" t="s">
        <v>52</v>
      </c>
      <c r="CS8" s="127">
        <v>982.62</v>
      </c>
      <c r="CT8" s="128">
        <v>39.309999999999945</v>
      </c>
      <c r="CU8" s="129">
        <v>1021.93</v>
      </c>
      <c r="CV8" s="114">
        <v>681.29</v>
      </c>
      <c r="CW8" s="115">
        <v>1021.93</v>
      </c>
      <c r="CX8" s="107"/>
      <c r="CY8" s="130">
        <v>541.63</v>
      </c>
      <c r="CZ8" s="75">
        <v>361.09</v>
      </c>
      <c r="DA8" s="76">
        <v>541.63</v>
      </c>
      <c r="DB8" s="107"/>
      <c r="DC8" s="131">
        <v>273.37</v>
      </c>
      <c r="DD8" s="114">
        <v>182.25</v>
      </c>
      <c r="DE8" s="115">
        <v>273.37</v>
      </c>
      <c r="DF8" s="107"/>
      <c r="DG8" s="130">
        <v>91.98</v>
      </c>
      <c r="DH8" s="114">
        <v>61.32</v>
      </c>
      <c r="DI8" s="118">
        <v>91.98</v>
      </c>
    </row>
    <row r="9" spans="1:113" x14ac:dyDescent="0.2">
      <c r="A9" s="72" t="s">
        <v>53</v>
      </c>
      <c r="B9" s="74">
        <v>2243.4100000000003</v>
      </c>
      <c r="C9" s="74">
        <v>89.739999999999782</v>
      </c>
      <c r="D9" s="74">
        <v>2333.15</v>
      </c>
      <c r="E9" s="75">
        <v>1555.44</v>
      </c>
      <c r="F9" s="76">
        <v>2333.15</v>
      </c>
      <c r="G9" s="77"/>
      <c r="H9" s="103">
        <v>1236.57</v>
      </c>
      <c r="I9" s="75">
        <v>824.38</v>
      </c>
      <c r="J9" s="76">
        <v>1236.57</v>
      </c>
      <c r="K9" s="77"/>
      <c r="L9" s="104">
        <v>624.12</v>
      </c>
      <c r="M9" s="75">
        <v>416.08</v>
      </c>
      <c r="N9" s="76">
        <v>624.12</v>
      </c>
      <c r="O9" s="77"/>
      <c r="P9" s="103">
        <v>209.98999999999998</v>
      </c>
      <c r="Q9" s="75">
        <v>140</v>
      </c>
      <c r="R9" s="78">
        <v>209.99</v>
      </c>
      <c r="S9" s="105"/>
      <c r="T9" s="132" t="s">
        <v>53</v>
      </c>
      <c r="U9" s="74">
        <v>4112.8900000000003</v>
      </c>
      <c r="V9" s="74">
        <v>164.51999999999953</v>
      </c>
      <c r="W9" s="74">
        <v>4277.41</v>
      </c>
      <c r="X9" s="75">
        <v>2851.61</v>
      </c>
      <c r="Y9" s="76">
        <v>4277.41</v>
      </c>
      <c r="Z9" s="107"/>
      <c r="AA9" s="103">
        <v>2267.0300000000002</v>
      </c>
      <c r="AB9" s="114">
        <v>1511.36</v>
      </c>
      <c r="AC9" s="119">
        <v>2267.0400000000004</v>
      </c>
      <c r="AD9" s="107"/>
      <c r="AE9" s="104">
        <v>1144.21</v>
      </c>
      <c r="AF9" s="75">
        <v>762.81</v>
      </c>
      <c r="AG9" s="76">
        <v>1144.21</v>
      </c>
      <c r="AH9" s="107"/>
      <c r="AI9" s="103">
        <v>384.96999999999997</v>
      </c>
      <c r="AJ9" s="75">
        <v>256.64999999999998</v>
      </c>
      <c r="AK9" s="78">
        <v>384.97</v>
      </c>
      <c r="AL9" s="105"/>
      <c r="AM9" s="110" t="s">
        <v>53</v>
      </c>
      <c r="AN9" s="111">
        <v>1656.66</v>
      </c>
      <c r="AO9" s="112">
        <v>66.269999999999982</v>
      </c>
      <c r="AP9" s="113">
        <v>1722.93</v>
      </c>
      <c r="AQ9" s="114">
        <v>1148.6199999999999</v>
      </c>
      <c r="AR9" s="115">
        <v>1722.93</v>
      </c>
      <c r="AS9" s="107"/>
      <c r="AT9" s="116">
        <v>913.16</v>
      </c>
      <c r="AU9" s="75">
        <v>608.78</v>
      </c>
      <c r="AV9" s="76">
        <v>913.16</v>
      </c>
      <c r="AW9" s="107"/>
      <c r="AX9" s="117">
        <v>460.89</v>
      </c>
      <c r="AY9" s="114">
        <v>307.26</v>
      </c>
      <c r="AZ9" s="115">
        <v>460.89</v>
      </c>
      <c r="BA9" s="107"/>
      <c r="BB9" s="116">
        <v>155.07</v>
      </c>
      <c r="BC9" s="114">
        <v>103.38</v>
      </c>
      <c r="BD9" s="118">
        <v>155.07</v>
      </c>
      <c r="BE9" s="105"/>
      <c r="BF9" s="110" t="s">
        <v>53</v>
      </c>
      <c r="BG9" s="111">
        <v>3037.2000000000003</v>
      </c>
      <c r="BH9" s="112">
        <v>121.48999999999978</v>
      </c>
      <c r="BI9" s="113">
        <v>3158.69</v>
      </c>
      <c r="BJ9" s="114">
        <v>2105.8000000000002</v>
      </c>
      <c r="BK9" s="115">
        <v>3158.69</v>
      </c>
      <c r="BL9" s="107"/>
      <c r="BM9" s="116">
        <v>1674.11</v>
      </c>
      <c r="BN9" s="114">
        <v>1116.0899999999999</v>
      </c>
      <c r="BO9" s="119">
        <v>1674.12</v>
      </c>
      <c r="BP9" s="107"/>
      <c r="BQ9" s="117">
        <v>844.95</v>
      </c>
      <c r="BR9" s="114">
        <v>563.29999999999995</v>
      </c>
      <c r="BS9" s="115">
        <v>844.95</v>
      </c>
      <c r="BT9" s="107"/>
      <c r="BU9" s="116">
        <v>284.28999999999996</v>
      </c>
      <c r="BV9" s="114">
        <v>189.53</v>
      </c>
      <c r="BW9" s="118">
        <v>284.29000000000002</v>
      </c>
      <c r="BX9" s="105"/>
      <c r="BY9" s="120" t="s">
        <v>53</v>
      </c>
      <c r="BZ9" s="121">
        <v>1365.96</v>
      </c>
      <c r="CA9" s="122">
        <v>54.639999999999873</v>
      </c>
      <c r="CB9" s="123">
        <v>1420.6</v>
      </c>
      <c r="CC9" s="114">
        <v>947.06999999999994</v>
      </c>
      <c r="CD9" s="115">
        <v>1420.6</v>
      </c>
      <c r="CE9" s="107"/>
      <c r="CF9" s="124">
        <v>752.92</v>
      </c>
      <c r="CG9" s="75">
        <v>501.95</v>
      </c>
      <c r="CH9" s="76">
        <v>752.92</v>
      </c>
      <c r="CI9" s="107"/>
      <c r="CJ9" s="125">
        <v>380.02</v>
      </c>
      <c r="CK9" s="114">
        <v>253.35</v>
      </c>
      <c r="CL9" s="115">
        <v>380.02</v>
      </c>
      <c r="CM9" s="107"/>
      <c r="CN9" s="124">
        <v>127.86</v>
      </c>
      <c r="CO9" s="114">
        <v>85.24</v>
      </c>
      <c r="CP9" s="118">
        <v>127.86</v>
      </c>
      <c r="CQ9" s="105"/>
      <c r="CR9" s="126" t="s">
        <v>53</v>
      </c>
      <c r="CS9" s="127">
        <v>1037.56</v>
      </c>
      <c r="CT9" s="128">
        <v>41.509999999999991</v>
      </c>
      <c r="CU9" s="129">
        <v>1079.07</v>
      </c>
      <c r="CV9" s="114">
        <v>719.38</v>
      </c>
      <c r="CW9" s="115">
        <v>1079.07</v>
      </c>
      <c r="CX9" s="107"/>
      <c r="CY9" s="130">
        <v>571.91</v>
      </c>
      <c r="CZ9" s="75">
        <v>381.28</v>
      </c>
      <c r="DA9" s="76">
        <v>571.91</v>
      </c>
      <c r="DB9" s="107"/>
      <c r="DC9" s="131">
        <v>288.65999999999997</v>
      </c>
      <c r="DD9" s="114">
        <v>192.44</v>
      </c>
      <c r="DE9" s="115">
        <v>288.66000000000003</v>
      </c>
      <c r="DF9" s="107"/>
      <c r="DG9" s="130">
        <v>97.12</v>
      </c>
      <c r="DH9" s="114">
        <v>64.75</v>
      </c>
      <c r="DI9" s="118">
        <v>97.12</v>
      </c>
    </row>
    <row r="10" spans="1:113" x14ac:dyDescent="0.2">
      <c r="A10" s="72" t="s">
        <v>54</v>
      </c>
      <c r="B10" s="74">
        <v>2411.0500000000002</v>
      </c>
      <c r="C10" s="74">
        <v>96.449999999999818</v>
      </c>
      <c r="D10" s="74">
        <v>2507.5</v>
      </c>
      <c r="E10" s="75">
        <v>1671.67</v>
      </c>
      <c r="F10" s="76">
        <v>2507.5</v>
      </c>
      <c r="G10" s="77"/>
      <c r="H10" s="103">
        <v>1328.98</v>
      </c>
      <c r="I10" s="75">
        <v>885.99</v>
      </c>
      <c r="J10" s="76">
        <v>1328.98</v>
      </c>
      <c r="K10" s="77"/>
      <c r="L10" s="104">
        <v>670.76</v>
      </c>
      <c r="M10" s="75">
        <v>447.18</v>
      </c>
      <c r="N10" s="76">
        <v>670.76</v>
      </c>
      <c r="O10" s="77"/>
      <c r="P10" s="103">
        <v>225.67999999999998</v>
      </c>
      <c r="Q10" s="75">
        <v>150.45999999999998</v>
      </c>
      <c r="R10" s="78">
        <v>225.68</v>
      </c>
      <c r="S10" s="105"/>
      <c r="T10" s="132" t="s">
        <v>54</v>
      </c>
      <c r="U10" s="74">
        <v>4420.25</v>
      </c>
      <c r="V10" s="74">
        <v>176.8100000000004</v>
      </c>
      <c r="W10" s="74">
        <v>4597.0600000000004</v>
      </c>
      <c r="X10" s="75">
        <v>3064.71</v>
      </c>
      <c r="Y10" s="76">
        <v>4597.0600000000004</v>
      </c>
      <c r="Z10" s="107"/>
      <c r="AA10" s="103">
        <v>2436.4500000000003</v>
      </c>
      <c r="AB10" s="114">
        <v>1624.3</v>
      </c>
      <c r="AC10" s="119">
        <v>2436.44</v>
      </c>
      <c r="AD10" s="107"/>
      <c r="AE10" s="104">
        <v>1229.72</v>
      </c>
      <c r="AF10" s="75">
        <v>819.81999999999994</v>
      </c>
      <c r="AG10" s="76">
        <v>1229.72</v>
      </c>
      <c r="AH10" s="107"/>
      <c r="AI10" s="103">
        <v>413.74</v>
      </c>
      <c r="AJ10" s="75">
        <v>275.83</v>
      </c>
      <c r="AK10" s="78">
        <v>413.74</v>
      </c>
      <c r="AL10" s="105"/>
      <c r="AM10" s="110" t="s">
        <v>54</v>
      </c>
      <c r="AN10" s="111">
        <v>1777.94</v>
      </c>
      <c r="AO10" s="112">
        <v>71.119999999999891</v>
      </c>
      <c r="AP10" s="113">
        <v>1849.06</v>
      </c>
      <c r="AQ10" s="114">
        <v>1232.71</v>
      </c>
      <c r="AR10" s="115">
        <v>1849.06</v>
      </c>
      <c r="AS10" s="107"/>
      <c r="AT10" s="116">
        <v>980.01</v>
      </c>
      <c r="AU10" s="75">
        <v>653.34</v>
      </c>
      <c r="AV10" s="76">
        <v>980.01</v>
      </c>
      <c r="AW10" s="107"/>
      <c r="AX10" s="117">
        <v>494.63</v>
      </c>
      <c r="AY10" s="114">
        <v>329.76</v>
      </c>
      <c r="AZ10" s="115">
        <v>494.63</v>
      </c>
      <c r="BA10" s="107"/>
      <c r="BB10" s="116">
        <v>166.42</v>
      </c>
      <c r="BC10" s="114">
        <v>110.95</v>
      </c>
      <c r="BD10" s="118">
        <v>166.42</v>
      </c>
      <c r="BE10" s="105"/>
      <c r="BF10" s="110" t="s">
        <v>54</v>
      </c>
      <c r="BG10" s="111">
        <v>3259.53</v>
      </c>
      <c r="BH10" s="112">
        <v>130.38999999999987</v>
      </c>
      <c r="BI10" s="113">
        <v>3389.92</v>
      </c>
      <c r="BJ10" s="114">
        <v>2259.9500000000003</v>
      </c>
      <c r="BK10" s="115">
        <v>3389.92</v>
      </c>
      <c r="BL10" s="107"/>
      <c r="BM10" s="116">
        <v>1796.66</v>
      </c>
      <c r="BN10" s="114">
        <v>1197.78</v>
      </c>
      <c r="BO10" s="119">
        <v>1796.67</v>
      </c>
      <c r="BP10" s="107"/>
      <c r="BQ10" s="117">
        <v>906.81</v>
      </c>
      <c r="BR10" s="114">
        <v>604.54</v>
      </c>
      <c r="BS10" s="115">
        <v>906.81</v>
      </c>
      <c r="BT10" s="107"/>
      <c r="BU10" s="116">
        <v>305.09999999999997</v>
      </c>
      <c r="BV10" s="114">
        <v>203.4</v>
      </c>
      <c r="BW10" s="118">
        <v>305.10000000000002</v>
      </c>
      <c r="BX10" s="105"/>
      <c r="BY10" s="120" t="s">
        <v>54</v>
      </c>
      <c r="BZ10" s="121">
        <v>1455.12</v>
      </c>
      <c r="CA10" s="122">
        <v>58.210000000000036</v>
      </c>
      <c r="CB10" s="123">
        <v>1513.33</v>
      </c>
      <c r="CC10" s="114">
        <v>1008.89</v>
      </c>
      <c r="CD10" s="115">
        <v>1513.33</v>
      </c>
      <c r="CE10" s="107"/>
      <c r="CF10" s="124">
        <v>802.06999999999994</v>
      </c>
      <c r="CG10" s="75">
        <v>534.72</v>
      </c>
      <c r="CH10" s="76">
        <v>802.07</v>
      </c>
      <c r="CI10" s="107"/>
      <c r="CJ10" s="125">
        <v>404.82</v>
      </c>
      <c r="CK10" s="114">
        <v>269.88</v>
      </c>
      <c r="CL10" s="115">
        <v>404.82</v>
      </c>
      <c r="CM10" s="107"/>
      <c r="CN10" s="124">
        <v>136.19999999999999</v>
      </c>
      <c r="CO10" s="114">
        <v>90.8</v>
      </c>
      <c r="CP10" s="118">
        <v>136.19999999999999</v>
      </c>
      <c r="CQ10" s="105"/>
      <c r="CR10" s="126" t="s">
        <v>54</v>
      </c>
      <c r="CS10" s="127">
        <v>1107.2</v>
      </c>
      <c r="CT10" s="128">
        <v>44.289999999999964</v>
      </c>
      <c r="CU10" s="129">
        <v>1151.49</v>
      </c>
      <c r="CV10" s="114">
        <v>767.66</v>
      </c>
      <c r="CW10" s="115">
        <v>1151.49</v>
      </c>
      <c r="CX10" s="107"/>
      <c r="CY10" s="130">
        <v>610.29</v>
      </c>
      <c r="CZ10" s="75">
        <v>406.86</v>
      </c>
      <c r="DA10" s="76">
        <v>610.29</v>
      </c>
      <c r="DB10" s="107"/>
      <c r="DC10" s="131">
        <v>308.02999999999997</v>
      </c>
      <c r="DD10" s="114">
        <v>205.35999999999999</v>
      </c>
      <c r="DE10" s="115">
        <v>308.02999999999997</v>
      </c>
      <c r="DF10" s="107"/>
      <c r="DG10" s="130">
        <v>103.64</v>
      </c>
      <c r="DH10" s="114">
        <v>69.100000000000009</v>
      </c>
      <c r="DI10" s="118">
        <v>103.64</v>
      </c>
    </row>
    <row r="11" spans="1:113" x14ac:dyDescent="0.2">
      <c r="A11" s="72" t="s">
        <v>55</v>
      </c>
      <c r="B11" s="74">
        <v>2609.8900000000003</v>
      </c>
      <c r="C11" s="74">
        <v>104.40000000000009</v>
      </c>
      <c r="D11" s="74">
        <v>2714.2900000000004</v>
      </c>
      <c r="E11" s="75">
        <v>1809.53</v>
      </c>
      <c r="F11" s="76">
        <v>2714.29</v>
      </c>
      <c r="G11" s="77"/>
      <c r="H11" s="103">
        <v>1438.58</v>
      </c>
      <c r="I11" s="75">
        <v>959.06</v>
      </c>
      <c r="J11" s="76">
        <v>1438.58</v>
      </c>
      <c r="K11" s="77"/>
      <c r="L11" s="104">
        <v>726.08</v>
      </c>
      <c r="M11" s="75">
        <v>484.06</v>
      </c>
      <c r="N11" s="76">
        <v>726.08</v>
      </c>
      <c r="O11" s="77"/>
      <c r="P11" s="103">
        <v>244.29</v>
      </c>
      <c r="Q11" s="75">
        <v>162.86000000000001</v>
      </c>
      <c r="R11" s="78">
        <v>244.29</v>
      </c>
      <c r="S11" s="105"/>
      <c r="T11" s="132" t="s">
        <v>55</v>
      </c>
      <c r="U11" s="74">
        <v>4784.8100000000004</v>
      </c>
      <c r="V11" s="74">
        <v>191.39999999999964</v>
      </c>
      <c r="W11" s="74">
        <v>4976.21</v>
      </c>
      <c r="X11" s="75">
        <v>3317.48</v>
      </c>
      <c r="Y11" s="76">
        <v>4976.21</v>
      </c>
      <c r="Z11" s="107"/>
      <c r="AA11" s="103">
        <v>2637.4</v>
      </c>
      <c r="AB11" s="114">
        <v>1758.27</v>
      </c>
      <c r="AC11" s="119">
        <v>2637.4</v>
      </c>
      <c r="AD11" s="107"/>
      <c r="AE11" s="104">
        <v>1331.14</v>
      </c>
      <c r="AF11" s="75">
        <v>887.43</v>
      </c>
      <c r="AG11" s="76">
        <v>1331.14</v>
      </c>
      <c r="AH11" s="107"/>
      <c r="AI11" s="103">
        <v>447.86</v>
      </c>
      <c r="AJ11" s="75">
        <v>298.58</v>
      </c>
      <c r="AK11" s="78">
        <v>447.86</v>
      </c>
      <c r="AL11" s="105"/>
      <c r="AM11" s="110" t="s">
        <v>55</v>
      </c>
      <c r="AN11" s="111">
        <v>1923.29</v>
      </c>
      <c r="AO11" s="112">
        <v>76.940000000000055</v>
      </c>
      <c r="AP11" s="113">
        <v>2000.23</v>
      </c>
      <c r="AQ11" s="114">
        <v>1333.49</v>
      </c>
      <c r="AR11" s="115">
        <v>2000.23</v>
      </c>
      <c r="AS11" s="107"/>
      <c r="AT11" s="116">
        <v>1060.1299999999999</v>
      </c>
      <c r="AU11" s="75">
        <v>706.76</v>
      </c>
      <c r="AV11" s="76">
        <v>1060.1300000000001</v>
      </c>
      <c r="AW11" s="107"/>
      <c r="AX11" s="117">
        <v>535.06999999999994</v>
      </c>
      <c r="AY11" s="114">
        <v>356.71999999999997</v>
      </c>
      <c r="AZ11" s="115">
        <v>535.07000000000005</v>
      </c>
      <c r="BA11" s="107"/>
      <c r="BB11" s="116">
        <v>180.03</v>
      </c>
      <c r="BC11" s="114">
        <v>120.02</v>
      </c>
      <c r="BD11" s="118">
        <v>180.03</v>
      </c>
      <c r="BE11" s="105"/>
      <c r="BF11" s="110" t="s">
        <v>55</v>
      </c>
      <c r="BG11" s="111">
        <v>3526.01</v>
      </c>
      <c r="BH11" s="112">
        <v>141.05000000000018</v>
      </c>
      <c r="BI11" s="113">
        <v>3667.0600000000004</v>
      </c>
      <c r="BJ11" s="114">
        <v>2444.71</v>
      </c>
      <c r="BK11" s="115">
        <v>3667.06</v>
      </c>
      <c r="BL11" s="107"/>
      <c r="BM11" s="116">
        <v>1943.55</v>
      </c>
      <c r="BN11" s="114">
        <v>1295.71</v>
      </c>
      <c r="BO11" s="119">
        <v>1943.55</v>
      </c>
      <c r="BP11" s="107"/>
      <c r="BQ11" s="117">
        <v>980.93999999999994</v>
      </c>
      <c r="BR11" s="114">
        <v>653.96</v>
      </c>
      <c r="BS11" s="115">
        <v>980.94</v>
      </c>
      <c r="BT11" s="107"/>
      <c r="BU11" s="116">
        <v>330.03999999999996</v>
      </c>
      <c r="BV11" s="114">
        <v>220.03</v>
      </c>
      <c r="BW11" s="118">
        <v>330.04</v>
      </c>
      <c r="BX11" s="105"/>
      <c r="BY11" s="120" t="s">
        <v>55</v>
      </c>
      <c r="BZ11" s="121">
        <v>1594.25</v>
      </c>
      <c r="CA11" s="122">
        <v>63.769999999999982</v>
      </c>
      <c r="CB11" s="123">
        <v>1658.02</v>
      </c>
      <c r="CC11" s="114">
        <v>1105.3499999999999</v>
      </c>
      <c r="CD11" s="115">
        <v>1658.02</v>
      </c>
      <c r="CE11" s="107"/>
      <c r="CF11" s="124">
        <v>878.76</v>
      </c>
      <c r="CG11" s="75">
        <v>585.84</v>
      </c>
      <c r="CH11" s="76">
        <v>878.76</v>
      </c>
      <c r="CI11" s="107"/>
      <c r="CJ11" s="125">
        <v>443.53</v>
      </c>
      <c r="CK11" s="114">
        <v>295.69</v>
      </c>
      <c r="CL11" s="115">
        <v>443.53</v>
      </c>
      <c r="CM11" s="107"/>
      <c r="CN11" s="124">
        <v>149.22999999999999</v>
      </c>
      <c r="CO11" s="114">
        <v>99.490000000000009</v>
      </c>
      <c r="CP11" s="118">
        <v>149.22999999999999</v>
      </c>
      <c r="CQ11" s="105"/>
      <c r="CR11" s="126" t="s">
        <v>55</v>
      </c>
      <c r="CS11" s="127">
        <v>1163.0999999999999</v>
      </c>
      <c r="CT11" s="128">
        <v>46.529999999999973</v>
      </c>
      <c r="CU11" s="129">
        <v>1209.6299999999999</v>
      </c>
      <c r="CV11" s="114">
        <v>806.42</v>
      </c>
      <c r="CW11" s="115">
        <v>1209.6300000000001</v>
      </c>
      <c r="CX11" s="107"/>
      <c r="CY11" s="130">
        <v>641.11</v>
      </c>
      <c r="CZ11" s="75">
        <v>427.40999999999997</v>
      </c>
      <c r="DA11" s="76">
        <v>641.11</v>
      </c>
      <c r="DB11" s="107"/>
      <c r="DC11" s="131">
        <v>323.58</v>
      </c>
      <c r="DD11" s="114">
        <v>215.72</v>
      </c>
      <c r="DE11" s="115">
        <v>323.58</v>
      </c>
      <c r="DF11" s="107"/>
      <c r="DG11" s="130">
        <v>108.87</v>
      </c>
      <c r="DH11" s="114">
        <v>72.58</v>
      </c>
      <c r="DI11" s="118">
        <v>108.87</v>
      </c>
    </row>
    <row r="12" spans="1:113" x14ac:dyDescent="0.2">
      <c r="A12" s="72" t="s">
        <v>56</v>
      </c>
      <c r="B12" s="74">
        <v>2786.46</v>
      </c>
      <c r="C12" s="74">
        <v>111.46000000000004</v>
      </c>
      <c r="D12" s="74">
        <v>2897.92</v>
      </c>
      <c r="E12" s="75">
        <v>1931.95</v>
      </c>
      <c r="F12" s="76">
        <v>2897.92</v>
      </c>
      <c r="G12" s="77"/>
      <c r="H12" s="103">
        <v>1535.9</v>
      </c>
      <c r="I12" s="75">
        <v>1023.9399999999999</v>
      </c>
      <c r="J12" s="76">
        <v>1535.9</v>
      </c>
      <c r="K12" s="77"/>
      <c r="L12" s="104">
        <v>775.2</v>
      </c>
      <c r="M12" s="75">
        <v>516.79999999999995</v>
      </c>
      <c r="N12" s="76">
        <v>775.2</v>
      </c>
      <c r="O12" s="77"/>
      <c r="P12" s="103">
        <v>260.82</v>
      </c>
      <c r="Q12" s="75">
        <v>173.88</v>
      </c>
      <c r="R12" s="78">
        <v>260.82</v>
      </c>
      <c r="S12" s="105"/>
      <c r="T12" s="132" t="s">
        <v>56</v>
      </c>
      <c r="U12" s="74">
        <v>5108.5</v>
      </c>
      <c r="V12" s="74">
        <v>204.34000000000015</v>
      </c>
      <c r="W12" s="74">
        <v>5312.84</v>
      </c>
      <c r="X12" s="75">
        <v>3541.9</v>
      </c>
      <c r="Y12" s="76">
        <v>5312.84</v>
      </c>
      <c r="Z12" s="107"/>
      <c r="AA12" s="103">
        <v>2815.8100000000004</v>
      </c>
      <c r="AB12" s="114">
        <v>1877.22</v>
      </c>
      <c r="AC12" s="119">
        <v>2815.8300000000004</v>
      </c>
      <c r="AD12" s="107"/>
      <c r="AE12" s="104">
        <v>1421.19</v>
      </c>
      <c r="AF12" s="75">
        <v>947.46</v>
      </c>
      <c r="AG12" s="76">
        <v>1421.19</v>
      </c>
      <c r="AH12" s="107"/>
      <c r="AI12" s="103">
        <v>478.15999999999997</v>
      </c>
      <c r="AJ12" s="75">
        <v>318.77999999999997</v>
      </c>
      <c r="AK12" s="78">
        <v>478.16</v>
      </c>
      <c r="AL12" s="105"/>
      <c r="AM12" s="110" t="s">
        <v>56</v>
      </c>
      <c r="AN12" s="111">
        <v>2044.56</v>
      </c>
      <c r="AO12" s="112">
        <v>81.790000000000418</v>
      </c>
      <c r="AP12" s="113">
        <v>2126.3500000000004</v>
      </c>
      <c r="AQ12" s="114">
        <v>1417.57</v>
      </c>
      <c r="AR12" s="115">
        <v>2126.35</v>
      </c>
      <c r="AS12" s="107"/>
      <c r="AT12" s="116">
        <v>1126.97</v>
      </c>
      <c r="AU12" s="75">
        <v>751.31999999999994</v>
      </c>
      <c r="AV12" s="76">
        <v>1126.97</v>
      </c>
      <c r="AW12" s="107"/>
      <c r="AX12" s="117">
        <v>568.79999999999995</v>
      </c>
      <c r="AY12" s="114">
        <v>379.2</v>
      </c>
      <c r="AZ12" s="115">
        <v>568.79999999999995</v>
      </c>
      <c r="BA12" s="107"/>
      <c r="BB12" s="116">
        <v>191.38</v>
      </c>
      <c r="BC12" s="114">
        <v>127.59</v>
      </c>
      <c r="BD12" s="118">
        <v>191.38</v>
      </c>
      <c r="BE12" s="105"/>
      <c r="BF12" s="110" t="s">
        <v>56</v>
      </c>
      <c r="BG12" s="111">
        <v>3748.34</v>
      </c>
      <c r="BH12" s="112">
        <v>149.94000000000005</v>
      </c>
      <c r="BI12" s="113">
        <v>3898.28</v>
      </c>
      <c r="BJ12" s="114">
        <v>2598.86</v>
      </c>
      <c r="BK12" s="115">
        <v>3898.28</v>
      </c>
      <c r="BL12" s="107"/>
      <c r="BM12" s="116">
        <v>2066.09</v>
      </c>
      <c r="BN12" s="114">
        <v>1377.4</v>
      </c>
      <c r="BO12" s="119">
        <v>2066.1000000000004</v>
      </c>
      <c r="BP12" s="107"/>
      <c r="BQ12" s="117">
        <v>1042.79</v>
      </c>
      <c r="BR12" s="114">
        <v>695.2</v>
      </c>
      <c r="BS12" s="115">
        <v>1042.79</v>
      </c>
      <c r="BT12" s="107"/>
      <c r="BU12" s="116">
        <v>350.84999999999997</v>
      </c>
      <c r="BV12" s="114">
        <v>233.9</v>
      </c>
      <c r="BW12" s="118">
        <v>350.85</v>
      </c>
      <c r="BX12" s="105"/>
      <c r="BY12" s="120" t="s">
        <v>56</v>
      </c>
      <c r="BZ12" s="121">
        <v>1683.43</v>
      </c>
      <c r="CA12" s="122">
        <v>67.339999999999918</v>
      </c>
      <c r="CB12" s="123">
        <v>1750.77</v>
      </c>
      <c r="CC12" s="114">
        <v>1167.18</v>
      </c>
      <c r="CD12" s="115">
        <v>1750.77</v>
      </c>
      <c r="CE12" s="107"/>
      <c r="CF12" s="124">
        <v>927.91</v>
      </c>
      <c r="CG12" s="75">
        <v>618.61</v>
      </c>
      <c r="CH12" s="76">
        <v>927.91</v>
      </c>
      <c r="CI12" s="107"/>
      <c r="CJ12" s="125">
        <v>468.34</v>
      </c>
      <c r="CK12" s="114">
        <v>312.23</v>
      </c>
      <c r="CL12" s="115">
        <v>468.34</v>
      </c>
      <c r="CM12" s="107"/>
      <c r="CN12" s="124">
        <v>157.57</v>
      </c>
      <c r="CO12" s="114">
        <v>105.05000000000001</v>
      </c>
      <c r="CP12" s="118">
        <v>157.57</v>
      </c>
      <c r="CQ12" s="105"/>
      <c r="CR12" s="126" t="s">
        <v>56</v>
      </c>
      <c r="CS12" s="127">
        <v>1232.73</v>
      </c>
      <c r="CT12" s="128">
        <v>49.309999999999945</v>
      </c>
      <c r="CU12" s="129">
        <v>1282.04</v>
      </c>
      <c r="CV12" s="114">
        <v>854.7</v>
      </c>
      <c r="CW12" s="115">
        <v>1282.04</v>
      </c>
      <c r="CX12" s="107"/>
      <c r="CY12" s="130">
        <v>679.49</v>
      </c>
      <c r="CZ12" s="75">
        <v>453</v>
      </c>
      <c r="DA12" s="76">
        <v>679.49</v>
      </c>
      <c r="DB12" s="107"/>
      <c r="DC12" s="131">
        <v>342.95</v>
      </c>
      <c r="DD12" s="114">
        <v>228.64</v>
      </c>
      <c r="DE12" s="115">
        <v>342.95</v>
      </c>
      <c r="DF12" s="107"/>
      <c r="DG12" s="130">
        <v>115.39</v>
      </c>
      <c r="DH12" s="114">
        <v>76.930000000000007</v>
      </c>
      <c r="DI12" s="118">
        <v>115.39</v>
      </c>
    </row>
    <row r="13" spans="1:113" x14ac:dyDescent="0.2">
      <c r="A13" s="72" t="s">
        <v>57</v>
      </c>
      <c r="B13" s="74">
        <v>3008.51</v>
      </c>
      <c r="C13" s="74">
        <v>120.34999999999991</v>
      </c>
      <c r="D13" s="74">
        <v>3128.86</v>
      </c>
      <c r="E13" s="75">
        <v>2085.9100000000003</v>
      </c>
      <c r="F13" s="76">
        <v>3128.86</v>
      </c>
      <c r="G13" s="77"/>
      <c r="H13" s="103">
        <v>1658.3</v>
      </c>
      <c r="I13" s="75">
        <v>1105.54</v>
      </c>
      <c r="J13" s="76">
        <v>1658.3</v>
      </c>
      <c r="K13" s="77"/>
      <c r="L13" s="104">
        <v>836.98</v>
      </c>
      <c r="M13" s="75">
        <v>557.99</v>
      </c>
      <c r="N13" s="76">
        <v>836.98</v>
      </c>
      <c r="O13" s="77"/>
      <c r="P13" s="103">
        <v>281.59999999999997</v>
      </c>
      <c r="Q13" s="75">
        <v>187.73999999999998</v>
      </c>
      <c r="R13" s="78">
        <v>281.60000000000002</v>
      </c>
      <c r="S13" s="105"/>
      <c r="T13" s="132" t="s">
        <v>57</v>
      </c>
      <c r="U13" s="74">
        <v>5515.5700000000006</v>
      </c>
      <c r="V13" s="74">
        <v>220.6299999999992</v>
      </c>
      <c r="W13" s="74">
        <v>5736.2</v>
      </c>
      <c r="X13" s="75">
        <v>3824.1400000000003</v>
      </c>
      <c r="Y13" s="76">
        <v>5736.2</v>
      </c>
      <c r="Z13" s="107"/>
      <c r="AA13" s="103">
        <v>3040.19</v>
      </c>
      <c r="AB13" s="114">
        <v>2026.8</v>
      </c>
      <c r="AC13" s="119">
        <v>3040.2000000000003</v>
      </c>
      <c r="AD13" s="107"/>
      <c r="AE13" s="104">
        <v>1534.44</v>
      </c>
      <c r="AF13" s="75">
        <v>1022.96</v>
      </c>
      <c r="AG13" s="76">
        <v>1534.44</v>
      </c>
      <c r="AH13" s="107"/>
      <c r="AI13" s="103">
        <v>516.26</v>
      </c>
      <c r="AJ13" s="75">
        <v>344.18</v>
      </c>
      <c r="AK13" s="78">
        <v>516.26</v>
      </c>
      <c r="AL13" s="105"/>
      <c r="AM13" s="110" t="s">
        <v>57</v>
      </c>
      <c r="AN13" s="111">
        <v>2198.84</v>
      </c>
      <c r="AO13" s="112">
        <v>87.960000000000036</v>
      </c>
      <c r="AP13" s="113">
        <v>2286.8000000000002</v>
      </c>
      <c r="AQ13" s="114">
        <v>1524.54</v>
      </c>
      <c r="AR13" s="115">
        <v>2286.8000000000002</v>
      </c>
      <c r="AS13" s="107"/>
      <c r="AT13" s="116">
        <v>1212.01</v>
      </c>
      <c r="AU13" s="75">
        <v>808.01</v>
      </c>
      <c r="AV13" s="76">
        <v>1212.01</v>
      </c>
      <c r="AW13" s="107"/>
      <c r="AX13" s="117">
        <v>611.72</v>
      </c>
      <c r="AY13" s="114">
        <v>407.82</v>
      </c>
      <c r="AZ13" s="115">
        <v>611.72</v>
      </c>
      <c r="BA13" s="107"/>
      <c r="BB13" s="116">
        <v>205.82</v>
      </c>
      <c r="BC13" s="114">
        <v>137.22</v>
      </c>
      <c r="BD13" s="118">
        <v>205.82</v>
      </c>
      <c r="BE13" s="105"/>
      <c r="BF13" s="110" t="s">
        <v>57</v>
      </c>
      <c r="BG13" s="111">
        <v>4031.1600000000003</v>
      </c>
      <c r="BH13" s="112">
        <v>161.24999999999955</v>
      </c>
      <c r="BI13" s="113">
        <v>4192.41</v>
      </c>
      <c r="BJ13" s="114">
        <v>2794.94</v>
      </c>
      <c r="BK13" s="115">
        <v>4192.41</v>
      </c>
      <c r="BL13" s="107"/>
      <c r="BM13" s="116">
        <v>2221.98</v>
      </c>
      <c r="BN13" s="114">
        <v>1481.33</v>
      </c>
      <c r="BO13" s="119">
        <v>2221.98</v>
      </c>
      <c r="BP13" s="107"/>
      <c r="BQ13" s="117">
        <v>1121.47</v>
      </c>
      <c r="BR13" s="114">
        <v>747.65</v>
      </c>
      <c r="BS13" s="115">
        <v>1121.47</v>
      </c>
      <c r="BT13" s="107"/>
      <c r="BU13" s="116">
        <v>377.32</v>
      </c>
      <c r="BV13" s="114">
        <v>251.54999999999998</v>
      </c>
      <c r="BW13" s="118">
        <v>377.32</v>
      </c>
      <c r="BX13" s="105"/>
      <c r="BY13" s="120" t="s">
        <v>57</v>
      </c>
      <c r="BZ13" s="121">
        <v>1999.99</v>
      </c>
      <c r="CA13" s="122">
        <v>80.000000000000227</v>
      </c>
      <c r="CB13" s="123">
        <v>2079.9900000000002</v>
      </c>
      <c r="CC13" s="114">
        <v>1386.66</v>
      </c>
      <c r="CD13" s="115">
        <v>2079.9899999999998</v>
      </c>
      <c r="CE13" s="107"/>
      <c r="CF13" s="124">
        <v>1102.4000000000001</v>
      </c>
      <c r="CG13" s="75">
        <v>734.93999999999994</v>
      </c>
      <c r="CH13" s="76">
        <v>1102.4000000000001</v>
      </c>
      <c r="CI13" s="107"/>
      <c r="CJ13" s="125">
        <v>556.4</v>
      </c>
      <c r="CK13" s="114">
        <v>370.94</v>
      </c>
      <c r="CL13" s="115">
        <v>556.4</v>
      </c>
      <c r="CM13" s="107"/>
      <c r="CN13" s="124">
        <v>187.2</v>
      </c>
      <c r="CO13" s="114">
        <v>124.8</v>
      </c>
      <c r="CP13" s="118">
        <v>187.2</v>
      </c>
      <c r="CQ13" s="105"/>
      <c r="CR13" s="126" t="s">
        <v>57</v>
      </c>
      <c r="CS13" s="127">
        <v>1317.11</v>
      </c>
      <c r="CT13" s="128">
        <v>52.690000000000055</v>
      </c>
      <c r="CU13" s="129">
        <v>1369.8</v>
      </c>
      <c r="CV13" s="114">
        <v>913.2</v>
      </c>
      <c r="CW13" s="115">
        <v>1369.8</v>
      </c>
      <c r="CX13" s="107"/>
      <c r="CY13" s="130">
        <v>726</v>
      </c>
      <c r="CZ13" s="75">
        <v>484</v>
      </c>
      <c r="DA13" s="76">
        <v>726</v>
      </c>
      <c r="DB13" s="107"/>
      <c r="DC13" s="131">
        <v>366.43</v>
      </c>
      <c r="DD13" s="114">
        <v>244.29</v>
      </c>
      <c r="DE13" s="115">
        <v>366.43</v>
      </c>
      <c r="DF13" s="107"/>
      <c r="DG13" s="130">
        <v>123.29</v>
      </c>
      <c r="DH13" s="114">
        <v>82.2</v>
      </c>
      <c r="DI13" s="118">
        <v>123.29</v>
      </c>
    </row>
    <row r="14" spans="1:113" x14ac:dyDescent="0.2">
      <c r="A14" s="72" t="s">
        <v>58</v>
      </c>
      <c r="B14" s="74">
        <v>3395.5</v>
      </c>
      <c r="C14" s="74">
        <v>135.82000000000016</v>
      </c>
      <c r="D14" s="74">
        <v>3531.32</v>
      </c>
      <c r="E14" s="75">
        <v>2354.2200000000003</v>
      </c>
      <c r="F14" s="76">
        <v>3531.32</v>
      </c>
      <c r="G14" s="77"/>
      <c r="H14" s="103">
        <v>1871.6</v>
      </c>
      <c r="I14" s="75">
        <v>1247.74</v>
      </c>
      <c r="J14" s="76">
        <v>1871.6</v>
      </c>
      <c r="K14" s="77"/>
      <c r="L14" s="104">
        <v>944.63</v>
      </c>
      <c r="M14" s="75">
        <v>629.76</v>
      </c>
      <c r="N14" s="76">
        <v>944.63</v>
      </c>
      <c r="O14" s="77"/>
      <c r="P14" s="103">
        <v>317.82</v>
      </c>
      <c r="Q14" s="75">
        <v>211.88</v>
      </c>
      <c r="R14" s="78">
        <v>317.82</v>
      </c>
      <c r="S14" s="105"/>
      <c r="T14" s="132" t="s">
        <v>58</v>
      </c>
      <c r="U14" s="74">
        <v>6225.08</v>
      </c>
      <c r="V14" s="74">
        <v>249.01000000000022</v>
      </c>
      <c r="W14" s="74">
        <v>6474.09</v>
      </c>
      <c r="X14" s="75">
        <v>4316.0600000000004</v>
      </c>
      <c r="Y14" s="76">
        <v>6474.09</v>
      </c>
      <c r="Z14" s="107"/>
      <c r="AA14" s="103">
        <v>3431.2700000000004</v>
      </c>
      <c r="AB14" s="114">
        <v>2287.5200000000004</v>
      </c>
      <c r="AC14" s="119">
        <v>3431.2700000000004</v>
      </c>
      <c r="AD14" s="107"/>
      <c r="AE14" s="104">
        <v>1731.82</v>
      </c>
      <c r="AF14" s="75">
        <v>1154.55</v>
      </c>
      <c r="AG14" s="76">
        <v>1731.82</v>
      </c>
      <c r="AH14" s="107"/>
      <c r="AI14" s="103">
        <v>582.66999999999996</v>
      </c>
      <c r="AJ14" s="75">
        <v>388.45</v>
      </c>
      <c r="AK14" s="78">
        <v>582.66999999999996</v>
      </c>
      <c r="AL14" s="105"/>
      <c r="AM14" s="110" t="s">
        <v>58</v>
      </c>
      <c r="AN14" s="111">
        <v>2465.4500000000003</v>
      </c>
      <c r="AO14" s="112">
        <v>98.619999999999891</v>
      </c>
      <c r="AP14" s="113">
        <v>2564.0700000000002</v>
      </c>
      <c r="AQ14" s="114">
        <v>1709.38</v>
      </c>
      <c r="AR14" s="115">
        <v>2564.0700000000002</v>
      </c>
      <c r="AS14" s="107"/>
      <c r="AT14" s="116">
        <v>1358.96</v>
      </c>
      <c r="AU14" s="75">
        <v>905.98</v>
      </c>
      <c r="AV14" s="76">
        <v>1358.96</v>
      </c>
      <c r="AW14" s="107"/>
      <c r="AX14" s="117">
        <v>685.89</v>
      </c>
      <c r="AY14" s="114">
        <v>457.26</v>
      </c>
      <c r="AZ14" s="115">
        <v>685.89</v>
      </c>
      <c r="BA14" s="107"/>
      <c r="BB14" s="116">
        <v>230.76999999999998</v>
      </c>
      <c r="BC14" s="114">
        <v>153.85</v>
      </c>
      <c r="BD14" s="118">
        <v>230.77</v>
      </c>
      <c r="BE14" s="105"/>
      <c r="BF14" s="110" t="s">
        <v>58</v>
      </c>
      <c r="BG14" s="111">
        <v>4519.9800000000005</v>
      </c>
      <c r="BH14" s="112">
        <v>180.80000000000018</v>
      </c>
      <c r="BI14" s="113">
        <v>4700.7800000000007</v>
      </c>
      <c r="BJ14" s="114">
        <v>3133.86</v>
      </c>
      <c r="BK14" s="115">
        <v>4700.78</v>
      </c>
      <c r="BL14" s="107"/>
      <c r="BM14" s="116">
        <v>2491.42</v>
      </c>
      <c r="BN14" s="114">
        <v>1660.96</v>
      </c>
      <c r="BO14" s="119">
        <v>2491.4300000000003</v>
      </c>
      <c r="BP14" s="107"/>
      <c r="BQ14" s="117">
        <v>1257.46</v>
      </c>
      <c r="BR14" s="114">
        <v>838.31</v>
      </c>
      <c r="BS14" s="115">
        <v>1257.46</v>
      </c>
      <c r="BT14" s="107"/>
      <c r="BU14" s="116">
        <v>423.08</v>
      </c>
      <c r="BV14" s="114">
        <v>282.06</v>
      </c>
      <c r="BW14" s="118">
        <v>423.08</v>
      </c>
      <c r="BX14" s="105"/>
      <c r="BY14" s="120" t="s">
        <v>58</v>
      </c>
      <c r="BZ14" s="121">
        <v>2240.73</v>
      </c>
      <c r="CA14" s="122">
        <v>89.630000000000109</v>
      </c>
      <c r="CB14" s="123">
        <v>2330.36</v>
      </c>
      <c r="CC14" s="114">
        <v>1553.58</v>
      </c>
      <c r="CD14" s="115">
        <v>2330.36</v>
      </c>
      <c r="CE14" s="107"/>
      <c r="CF14" s="124">
        <v>1235.0999999999999</v>
      </c>
      <c r="CG14" s="75">
        <v>823.4</v>
      </c>
      <c r="CH14" s="76">
        <v>1235.0999999999999</v>
      </c>
      <c r="CI14" s="107"/>
      <c r="CJ14" s="125">
        <v>623.38</v>
      </c>
      <c r="CK14" s="114">
        <v>415.59</v>
      </c>
      <c r="CL14" s="115">
        <v>623.38</v>
      </c>
      <c r="CM14" s="107"/>
      <c r="CN14" s="124">
        <v>209.73999999999998</v>
      </c>
      <c r="CO14" s="114">
        <v>139.82999999999998</v>
      </c>
      <c r="CP14" s="118">
        <v>209.74</v>
      </c>
      <c r="CQ14" s="105"/>
      <c r="CR14" s="126" t="s">
        <v>58</v>
      </c>
      <c r="CS14" s="127">
        <v>1441.68</v>
      </c>
      <c r="CT14" s="128">
        <v>57.669999999999845</v>
      </c>
      <c r="CU14" s="129">
        <v>1499.35</v>
      </c>
      <c r="CV14" s="114">
        <v>999.56999999999994</v>
      </c>
      <c r="CW14" s="115">
        <v>1499.35</v>
      </c>
      <c r="CX14" s="107"/>
      <c r="CY14" s="130">
        <v>794.66</v>
      </c>
      <c r="CZ14" s="75">
        <v>529.78</v>
      </c>
      <c r="DA14" s="76">
        <v>794.66</v>
      </c>
      <c r="DB14" s="107"/>
      <c r="DC14" s="131">
        <v>401.08</v>
      </c>
      <c r="DD14" s="114">
        <v>267.39</v>
      </c>
      <c r="DE14" s="115">
        <v>401.08</v>
      </c>
      <c r="DF14" s="107"/>
      <c r="DG14" s="130">
        <v>134.94999999999999</v>
      </c>
      <c r="DH14" s="114">
        <v>89.97</v>
      </c>
      <c r="DI14" s="118">
        <v>134.94999999999999</v>
      </c>
    </row>
    <row r="15" spans="1:113" x14ac:dyDescent="0.2">
      <c r="A15" s="72" t="s">
        <v>59</v>
      </c>
      <c r="B15" s="74">
        <v>3795</v>
      </c>
      <c r="C15" s="74">
        <v>151.80000000000018</v>
      </c>
      <c r="D15" s="74">
        <v>3946.8</v>
      </c>
      <c r="E15" s="75">
        <v>2631.2</v>
      </c>
      <c r="F15" s="76">
        <v>3946.8</v>
      </c>
      <c r="G15" s="77"/>
      <c r="H15" s="103">
        <v>2091.8100000000004</v>
      </c>
      <c r="I15" s="75">
        <v>1394.54</v>
      </c>
      <c r="J15" s="76">
        <v>2091.81</v>
      </c>
      <c r="K15" s="77"/>
      <c r="L15" s="104">
        <v>1055.77</v>
      </c>
      <c r="M15" s="75">
        <v>703.85</v>
      </c>
      <c r="N15" s="76">
        <v>1055.77</v>
      </c>
      <c r="O15" s="77"/>
      <c r="P15" s="103">
        <v>355.21999999999997</v>
      </c>
      <c r="Q15" s="75">
        <v>236.82</v>
      </c>
      <c r="R15" s="78">
        <v>355.22</v>
      </c>
      <c r="S15" s="105"/>
      <c r="T15" s="132" t="s">
        <v>59</v>
      </c>
      <c r="U15" s="74">
        <v>6957.46</v>
      </c>
      <c r="V15" s="74">
        <v>278.30000000000018</v>
      </c>
      <c r="W15" s="74">
        <v>7235.76</v>
      </c>
      <c r="X15" s="75">
        <v>4823.84</v>
      </c>
      <c r="Y15" s="76">
        <v>7235.76</v>
      </c>
      <c r="Z15" s="107"/>
      <c r="AA15" s="103">
        <v>3834.96</v>
      </c>
      <c r="AB15" s="114">
        <v>2556.65</v>
      </c>
      <c r="AC15" s="119">
        <v>3834.96</v>
      </c>
      <c r="AD15" s="107"/>
      <c r="AE15" s="104">
        <v>1935.57</v>
      </c>
      <c r="AF15" s="75">
        <v>1290.3800000000001</v>
      </c>
      <c r="AG15" s="76">
        <v>1935.57</v>
      </c>
      <c r="AH15" s="107"/>
      <c r="AI15" s="103">
        <v>651.22</v>
      </c>
      <c r="AJ15" s="75">
        <v>434.15</v>
      </c>
      <c r="AK15" s="78">
        <v>651.22</v>
      </c>
      <c r="AL15" s="105"/>
      <c r="AM15" s="110" t="s">
        <v>59</v>
      </c>
      <c r="AN15" s="111">
        <v>2752.5800000000004</v>
      </c>
      <c r="AO15" s="112">
        <v>110.10999999999967</v>
      </c>
      <c r="AP15" s="113">
        <v>2862.69</v>
      </c>
      <c r="AQ15" s="114">
        <v>1908.46</v>
      </c>
      <c r="AR15" s="115">
        <v>2862.69</v>
      </c>
      <c r="AS15" s="107"/>
      <c r="AT15" s="116">
        <v>1517.23</v>
      </c>
      <c r="AU15" s="75">
        <v>1011.49</v>
      </c>
      <c r="AV15" s="76">
        <v>1517.23</v>
      </c>
      <c r="AW15" s="107"/>
      <c r="AX15" s="117">
        <v>765.77</v>
      </c>
      <c r="AY15" s="114">
        <v>510.52</v>
      </c>
      <c r="AZ15" s="115">
        <v>765.77</v>
      </c>
      <c r="BA15" s="107"/>
      <c r="BB15" s="116">
        <v>257.64999999999998</v>
      </c>
      <c r="BC15" s="114">
        <v>171.76999999999998</v>
      </c>
      <c r="BD15" s="118">
        <v>257.64999999999998</v>
      </c>
      <c r="BE15" s="105"/>
      <c r="BF15" s="110" t="s">
        <v>59</v>
      </c>
      <c r="BG15" s="111">
        <v>5046.37</v>
      </c>
      <c r="BH15" s="112">
        <v>201.86000000000058</v>
      </c>
      <c r="BI15" s="113">
        <v>5248.2300000000005</v>
      </c>
      <c r="BJ15" s="114">
        <v>3498.82</v>
      </c>
      <c r="BK15" s="115">
        <v>5248.23</v>
      </c>
      <c r="BL15" s="107"/>
      <c r="BM15" s="116">
        <v>2781.57</v>
      </c>
      <c r="BN15" s="114">
        <v>1854.38</v>
      </c>
      <c r="BO15" s="119">
        <v>2781.57</v>
      </c>
      <c r="BP15" s="107"/>
      <c r="BQ15" s="117">
        <v>1403.91</v>
      </c>
      <c r="BR15" s="114">
        <v>935.94</v>
      </c>
      <c r="BS15" s="115">
        <v>1403.91</v>
      </c>
      <c r="BT15" s="107"/>
      <c r="BU15" s="116">
        <v>472.34999999999997</v>
      </c>
      <c r="BV15" s="114">
        <v>314.89999999999998</v>
      </c>
      <c r="BW15" s="118">
        <v>472.35</v>
      </c>
      <c r="BX15" s="105"/>
      <c r="BY15" s="120" t="s">
        <v>59</v>
      </c>
      <c r="BZ15" s="121">
        <v>2494</v>
      </c>
      <c r="CA15" s="122">
        <v>99.760000000000218</v>
      </c>
      <c r="CB15" s="123">
        <v>2593.7600000000002</v>
      </c>
      <c r="CC15" s="114">
        <v>1729.18</v>
      </c>
      <c r="CD15" s="115">
        <v>2593.7600000000002</v>
      </c>
      <c r="CE15" s="107"/>
      <c r="CF15" s="124">
        <v>1374.7</v>
      </c>
      <c r="CG15" s="75">
        <v>916.47</v>
      </c>
      <c r="CH15" s="76">
        <v>1374.7</v>
      </c>
      <c r="CI15" s="107"/>
      <c r="CJ15" s="125">
        <v>693.84</v>
      </c>
      <c r="CK15" s="114">
        <v>462.56</v>
      </c>
      <c r="CL15" s="115">
        <v>693.84</v>
      </c>
      <c r="CM15" s="107"/>
      <c r="CN15" s="124">
        <v>233.44</v>
      </c>
      <c r="CO15" s="114">
        <v>155.63</v>
      </c>
      <c r="CP15" s="118">
        <v>233.44</v>
      </c>
      <c r="CQ15" s="105"/>
      <c r="CR15" s="126" t="s">
        <v>59</v>
      </c>
      <c r="CS15" s="127">
        <v>1567.25</v>
      </c>
      <c r="CT15" s="128">
        <v>62.690000000000055</v>
      </c>
      <c r="CU15" s="129">
        <v>1629.94</v>
      </c>
      <c r="CV15" s="114">
        <v>1086.6299999999999</v>
      </c>
      <c r="CW15" s="115">
        <v>1629.94</v>
      </c>
      <c r="CX15" s="107"/>
      <c r="CY15" s="130">
        <v>863.87</v>
      </c>
      <c r="CZ15" s="75">
        <v>575.91999999999996</v>
      </c>
      <c r="DA15" s="76">
        <v>863.87</v>
      </c>
      <c r="DB15" s="107"/>
      <c r="DC15" s="131">
        <v>436.01</v>
      </c>
      <c r="DD15" s="114">
        <v>290.68</v>
      </c>
      <c r="DE15" s="115">
        <v>436.01</v>
      </c>
      <c r="DF15" s="107"/>
      <c r="DG15" s="130">
        <v>146.69999999999999</v>
      </c>
      <c r="DH15" s="114">
        <v>97.8</v>
      </c>
      <c r="DI15" s="118">
        <v>146.69999999999999</v>
      </c>
    </row>
    <row r="16" spans="1:113" x14ac:dyDescent="0.2">
      <c r="A16" s="72" t="s">
        <v>60</v>
      </c>
      <c r="B16" s="74">
        <v>4139.2</v>
      </c>
      <c r="C16" s="74">
        <v>165.57000000000062</v>
      </c>
      <c r="D16" s="74">
        <v>4304.7700000000004</v>
      </c>
      <c r="E16" s="75">
        <v>2869.8500000000004</v>
      </c>
      <c r="F16" s="76">
        <v>4304.7700000000004</v>
      </c>
      <c r="G16" s="77"/>
      <c r="H16" s="103">
        <v>2281.5300000000002</v>
      </c>
      <c r="I16" s="75">
        <v>1521.02</v>
      </c>
      <c r="J16" s="76">
        <v>2281.5300000000002</v>
      </c>
      <c r="K16" s="77"/>
      <c r="L16" s="104">
        <v>1151.53</v>
      </c>
      <c r="M16" s="75">
        <v>767.68999999999994</v>
      </c>
      <c r="N16" s="76">
        <v>1151.53</v>
      </c>
      <c r="O16" s="77"/>
      <c r="P16" s="103">
        <v>387.43</v>
      </c>
      <c r="Q16" s="75">
        <v>258.28999999999996</v>
      </c>
      <c r="R16" s="78">
        <v>387.43</v>
      </c>
      <c r="S16" s="105"/>
      <c r="T16" s="132" t="s">
        <v>60</v>
      </c>
      <c r="U16" s="74">
        <v>7588.51</v>
      </c>
      <c r="V16" s="74">
        <v>303.55000000000018</v>
      </c>
      <c r="W16" s="74">
        <v>7892.06</v>
      </c>
      <c r="X16" s="75">
        <v>5261.38</v>
      </c>
      <c r="Y16" s="76">
        <v>7892.06</v>
      </c>
      <c r="Z16" s="107"/>
      <c r="AA16" s="103">
        <v>4182.8</v>
      </c>
      <c r="AB16" s="114">
        <v>2788.5400000000004</v>
      </c>
      <c r="AC16" s="119">
        <v>4182.8</v>
      </c>
      <c r="AD16" s="107"/>
      <c r="AE16" s="104">
        <v>2111.13</v>
      </c>
      <c r="AF16" s="75">
        <v>1407.42</v>
      </c>
      <c r="AG16" s="76">
        <v>2111.13</v>
      </c>
      <c r="AH16" s="107"/>
      <c r="AI16" s="103">
        <v>710.29</v>
      </c>
      <c r="AJ16" s="75">
        <v>473.53</v>
      </c>
      <c r="AK16" s="78">
        <v>710.29</v>
      </c>
      <c r="AL16" s="105"/>
      <c r="AM16" s="110" t="s">
        <v>60</v>
      </c>
      <c r="AN16" s="111">
        <v>2986.21</v>
      </c>
      <c r="AO16" s="112">
        <v>119.45000000000027</v>
      </c>
      <c r="AP16" s="113">
        <v>3105.6600000000003</v>
      </c>
      <c r="AQ16" s="114">
        <v>2070.44</v>
      </c>
      <c r="AR16" s="115">
        <v>3105.66</v>
      </c>
      <c r="AS16" s="107"/>
      <c r="AT16" s="116">
        <v>1646</v>
      </c>
      <c r="AU16" s="75">
        <v>1097.3399999999999</v>
      </c>
      <c r="AV16" s="76">
        <v>1646</v>
      </c>
      <c r="AW16" s="107"/>
      <c r="AX16" s="117">
        <v>830.77</v>
      </c>
      <c r="AY16" s="114">
        <v>553.85</v>
      </c>
      <c r="AZ16" s="115">
        <v>830.77</v>
      </c>
      <c r="BA16" s="107"/>
      <c r="BB16" s="116">
        <v>279.51</v>
      </c>
      <c r="BC16" s="114">
        <v>186.34</v>
      </c>
      <c r="BD16" s="118">
        <v>279.51</v>
      </c>
      <c r="BE16" s="105"/>
      <c r="BF16" s="110" t="s">
        <v>60</v>
      </c>
      <c r="BG16" s="111">
        <v>5474.6900000000005</v>
      </c>
      <c r="BH16" s="112">
        <v>218.98999999999978</v>
      </c>
      <c r="BI16" s="113">
        <v>5693.68</v>
      </c>
      <c r="BJ16" s="114">
        <v>3795.7900000000004</v>
      </c>
      <c r="BK16" s="115">
        <v>5693.68</v>
      </c>
      <c r="BL16" s="107"/>
      <c r="BM16" s="116">
        <v>3017.6600000000003</v>
      </c>
      <c r="BN16" s="114">
        <v>2011.78</v>
      </c>
      <c r="BO16" s="119">
        <v>3017.67</v>
      </c>
      <c r="BP16" s="107"/>
      <c r="BQ16" s="117">
        <v>1523.06</v>
      </c>
      <c r="BR16" s="114">
        <v>1015.38</v>
      </c>
      <c r="BS16" s="115">
        <v>1523.06</v>
      </c>
      <c r="BT16" s="107"/>
      <c r="BU16" s="116">
        <v>512.43999999999994</v>
      </c>
      <c r="BV16" s="114">
        <v>341.63</v>
      </c>
      <c r="BW16" s="118">
        <v>512.44000000000005</v>
      </c>
      <c r="BX16" s="105"/>
      <c r="BY16" s="120" t="s">
        <v>60</v>
      </c>
      <c r="BZ16" s="121">
        <v>2974.61</v>
      </c>
      <c r="CA16" s="122">
        <v>118.99000000000024</v>
      </c>
      <c r="CB16" s="123">
        <v>3093.6000000000004</v>
      </c>
      <c r="CC16" s="114">
        <v>2062.4</v>
      </c>
      <c r="CD16" s="115">
        <v>3093.6</v>
      </c>
      <c r="CE16" s="107"/>
      <c r="CF16" s="124">
        <v>1639.61</v>
      </c>
      <c r="CG16" s="75">
        <v>1093.08</v>
      </c>
      <c r="CH16" s="76">
        <v>1639.61</v>
      </c>
      <c r="CI16" s="107"/>
      <c r="CJ16" s="125">
        <v>827.54</v>
      </c>
      <c r="CK16" s="114">
        <v>551.70000000000005</v>
      </c>
      <c r="CL16" s="115">
        <v>827.54</v>
      </c>
      <c r="CM16" s="107"/>
      <c r="CN16" s="124">
        <v>278.43</v>
      </c>
      <c r="CO16" s="114">
        <v>185.62</v>
      </c>
      <c r="CP16" s="118">
        <v>278.43</v>
      </c>
      <c r="CQ16" s="105"/>
      <c r="CR16" s="126" t="s">
        <v>60</v>
      </c>
      <c r="CS16" s="127">
        <v>1692.77</v>
      </c>
      <c r="CT16" s="128">
        <v>67.720000000000027</v>
      </c>
      <c r="CU16" s="129">
        <v>1760.49</v>
      </c>
      <c r="CV16" s="114">
        <v>1173.6600000000001</v>
      </c>
      <c r="CW16" s="115">
        <v>1760.49</v>
      </c>
      <c r="CX16" s="107"/>
      <c r="CY16" s="130">
        <v>933.06</v>
      </c>
      <c r="CZ16" s="75">
        <v>622.04</v>
      </c>
      <c r="DA16" s="76">
        <v>933.06</v>
      </c>
      <c r="DB16" s="107"/>
      <c r="DC16" s="131">
        <v>470.94</v>
      </c>
      <c r="DD16" s="114">
        <v>313.95999999999998</v>
      </c>
      <c r="DE16" s="115">
        <v>470.94</v>
      </c>
      <c r="DF16" s="107"/>
      <c r="DG16" s="130">
        <v>158.44999999999999</v>
      </c>
      <c r="DH16" s="114">
        <v>105.64</v>
      </c>
      <c r="DI16" s="118">
        <v>158.44999999999999</v>
      </c>
    </row>
    <row r="17" spans="1:113" x14ac:dyDescent="0.2">
      <c r="A17" s="72" t="s">
        <v>61</v>
      </c>
      <c r="B17" s="74">
        <v>6208.79</v>
      </c>
      <c r="C17" s="74">
        <v>248.36999999999989</v>
      </c>
      <c r="D17" s="74">
        <v>6457.16</v>
      </c>
      <c r="E17" s="75">
        <v>4304.7800000000007</v>
      </c>
      <c r="F17" s="76">
        <v>6457.16</v>
      </c>
      <c r="G17" s="77"/>
      <c r="H17" s="103">
        <v>3422.3</v>
      </c>
      <c r="I17" s="75">
        <v>2281.5400000000004</v>
      </c>
      <c r="J17" s="76">
        <v>3422.3</v>
      </c>
      <c r="K17" s="77"/>
      <c r="L17" s="104">
        <v>1727.3</v>
      </c>
      <c r="M17" s="75">
        <v>1151.54</v>
      </c>
      <c r="N17" s="76">
        <v>1727.3</v>
      </c>
      <c r="O17" s="77"/>
      <c r="P17" s="103">
        <v>581.15</v>
      </c>
      <c r="Q17" s="75">
        <v>387.44</v>
      </c>
      <c r="R17" s="78">
        <v>581.15</v>
      </c>
      <c r="S17" s="105"/>
      <c r="T17" s="132" t="s">
        <v>61</v>
      </c>
      <c r="U17" s="74">
        <v>11382.77</v>
      </c>
      <c r="V17" s="74">
        <v>455.31999999999971</v>
      </c>
      <c r="W17" s="74">
        <v>11838.09</v>
      </c>
      <c r="X17" s="75">
        <v>7892.06</v>
      </c>
      <c r="Y17" s="76">
        <v>11838.09</v>
      </c>
      <c r="Z17" s="107"/>
      <c r="AA17" s="103">
        <v>6274.1900000000005</v>
      </c>
      <c r="AB17" s="114">
        <v>4182.8100000000004</v>
      </c>
      <c r="AC17" s="119">
        <v>6274.2</v>
      </c>
      <c r="AD17" s="107"/>
      <c r="AE17" s="104">
        <v>3166.69</v>
      </c>
      <c r="AF17" s="75">
        <v>2111.13</v>
      </c>
      <c r="AG17" s="76">
        <v>3166.69</v>
      </c>
      <c r="AH17" s="107"/>
      <c r="AI17" s="103">
        <v>1065.43</v>
      </c>
      <c r="AJ17" s="75">
        <v>710.29</v>
      </c>
      <c r="AK17" s="78">
        <v>1065.43</v>
      </c>
      <c r="AL17" s="105"/>
      <c r="AM17" s="110" t="s">
        <v>61</v>
      </c>
      <c r="AN17" s="111">
        <v>4479.3100000000004</v>
      </c>
      <c r="AO17" s="112">
        <v>179.17999999999938</v>
      </c>
      <c r="AP17" s="113">
        <v>4658.49</v>
      </c>
      <c r="AQ17" s="114">
        <v>3105.66</v>
      </c>
      <c r="AR17" s="115">
        <v>4658.49</v>
      </c>
      <c r="AS17" s="107"/>
      <c r="AT17" s="116">
        <v>2469</v>
      </c>
      <c r="AU17" s="75">
        <v>1646</v>
      </c>
      <c r="AV17" s="76">
        <v>2469</v>
      </c>
      <c r="AW17" s="107"/>
      <c r="AX17" s="117">
        <v>1246.1500000000001</v>
      </c>
      <c r="AY17" s="114">
        <v>830.77</v>
      </c>
      <c r="AZ17" s="115">
        <v>1246.1500000000001</v>
      </c>
      <c r="BA17" s="107"/>
      <c r="BB17" s="116">
        <v>419.27</v>
      </c>
      <c r="BC17" s="114">
        <v>279.52</v>
      </c>
      <c r="BD17" s="118">
        <v>419.27</v>
      </c>
      <c r="BE17" s="105"/>
      <c r="BF17" s="110" t="s">
        <v>61</v>
      </c>
      <c r="BG17" s="111">
        <v>8212.0300000000007</v>
      </c>
      <c r="BH17" s="112">
        <v>328.48999999999978</v>
      </c>
      <c r="BI17" s="113">
        <v>8540.52</v>
      </c>
      <c r="BJ17" s="114">
        <v>5693.68</v>
      </c>
      <c r="BK17" s="115">
        <v>8540.52</v>
      </c>
      <c r="BL17" s="107"/>
      <c r="BM17" s="116">
        <v>4526.4800000000005</v>
      </c>
      <c r="BN17" s="114">
        <v>3017.67</v>
      </c>
      <c r="BO17" s="119">
        <v>4526.51</v>
      </c>
      <c r="BP17" s="107"/>
      <c r="BQ17" s="117">
        <v>2284.59</v>
      </c>
      <c r="BR17" s="114">
        <v>1523.06</v>
      </c>
      <c r="BS17" s="115">
        <v>2284.59</v>
      </c>
      <c r="BT17" s="107"/>
      <c r="BU17" s="116">
        <v>768.65</v>
      </c>
      <c r="BV17" s="114">
        <v>512.43999999999994</v>
      </c>
      <c r="BW17" s="118">
        <v>768.65</v>
      </c>
      <c r="BX17" s="105"/>
      <c r="BY17" s="120" t="s">
        <v>61</v>
      </c>
      <c r="BZ17" s="121">
        <v>4461.92</v>
      </c>
      <c r="CA17" s="122">
        <v>178.47999999999956</v>
      </c>
      <c r="CB17" s="123">
        <v>4640.3999999999996</v>
      </c>
      <c r="CC17" s="114">
        <v>3093.6</v>
      </c>
      <c r="CD17" s="115">
        <v>4640.3999999999996</v>
      </c>
      <c r="CE17" s="107"/>
      <c r="CF17" s="124">
        <v>2459.42</v>
      </c>
      <c r="CG17" s="75">
        <v>1639.62</v>
      </c>
      <c r="CH17" s="76">
        <v>2459.42</v>
      </c>
      <c r="CI17" s="107"/>
      <c r="CJ17" s="125">
        <v>1241.31</v>
      </c>
      <c r="CK17" s="114">
        <v>827.54</v>
      </c>
      <c r="CL17" s="115">
        <v>1241.31</v>
      </c>
      <c r="CM17" s="107"/>
      <c r="CN17" s="124">
        <v>417.64</v>
      </c>
      <c r="CO17" s="114">
        <v>278.43</v>
      </c>
      <c r="CP17" s="118">
        <v>417.64</v>
      </c>
      <c r="CQ17" s="105"/>
      <c r="CR17" s="126" t="s">
        <v>61</v>
      </c>
      <c r="CS17" s="127">
        <v>2539.1600000000003</v>
      </c>
      <c r="CT17" s="128">
        <v>101.57999999999993</v>
      </c>
      <c r="CU17" s="129">
        <v>2640.7400000000002</v>
      </c>
      <c r="CV17" s="114">
        <v>1760.5</v>
      </c>
      <c r="CW17" s="115">
        <v>2640.74</v>
      </c>
      <c r="CX17" s="107"/>
      <c r="CY17" s="130">
        <v>1399.6</v>
      </c>
      <c r="CZ17" s="75">
        <v>933.06999999999994</v>
      </c>
      <c r="DA17" s="76">
        <v>1399.6</v>
      </c>
      <c r="DB17" s="107"/>
      <c r="DC17" s="131">
        <v>706.4</v>
      </c>
      <c r="DD17" s="114">
        <v>470.94</v>
      </c>
      <c r="DE17" s="115">
        <v>706.4</v>
      </c>
      <c r="DF17" s="107"/>
      <c r="DG17" s="130">
        <v>237.67</v>
      </c>
      <c r="DH17" s="114">
        <v>158.44999999999999</v>
      </c>
      <c r="DI17" s="118">
        <v>237.67</v>
      </c>
    </row>
    <row r="18" spans="1:113" x14ac:dyDescent="0.2">
      <c r="A18" s="72" t="s">
        <v>62</v>
      </c>
      <c r="B18" s="133">
        <v>12417.58</v>
      </c>
      <c r="C18" s="74">
        <v>496.73999999999978</v>
      </c>
      <c r="D18" s="74">
        <v>12914.32</v>
      </c>
      <c r="E18" s="75">
        <v>8609.5500000000011</v>
      </c>
      <c r="F18" s="76">
        <v>12914.32</v>
      </c>
      <c r="G18" s="77"/>
      <c r="H18" s="103">
        <v>6844.59</v>
      </c>
      <c r="I18" s="75">
        <v>4563.0600000000004</v>
      </c>
      <c r="J18" s="76">
        <v>6844.59</v>
      </c>
      <c r="K18" s="77"/>
      <c r="L18" s="104">
        <v>3454.59</v>
      </c>
      <c r="M18" s="75">
        <v>2303.06</v>
      </c>
      <c r="N18" s="76">
        <v>3454.59</v>
      </c>
      <c r="O18" s="77"/>
      <c r="P18" s="103">
        <v>1162.29</v>
      </c>
      <c r="Q18" s="75">
        <v>774.86</v>
      </c>
      <c r="R18" s="78">
        <v>1162.29</v>
      </c>
      <c r="S18" s="105"/>
      <c r="T18" s="72" t="s">
        <v>62</v>
      </c>
      <c r="U18" s="133">
        <v>22765.539999999997</v>
      </c>
      <c r="V18" s="74">
        <v>910.64000000000306</v>
      </c>
      <c r="W18" s="74">
        <v>23676.18</v>
      </c>
      <c r="X18" s="75">
        <v>15784.12</v>
      </c>
      <c r="Y18" s="76">
        <v>23676.18</v>
      </c>
      <c r="Z18" s="107"/>
      <c r="AA18" s="103">
        <v>12548.380000000001</v>
      </c>
      <c r="AB18" s="114">
        <v>8365.6200000000008</v>
      </c>
      <c r="AC18" s="119">
        <v>12548.4</v>
      </c>
      <c r="AD18" s="107"/>
      <c r="AE18" s="104">
        <v>6333.38</v>
      </c>
      <c r="AF18" s="75">
        <v>4222.26</v>
      </c>
      <c r="AG18" s="76">
        <v>6333.38</v>
      </c>
      <c r="AH18" s="107"/>
      <c r="AI18" s="103">
        <v>2130.86</v>
      </c>
      <c r="AJ18" s="75">
        <v>1420.58</v>
      </c>
      <c r="AK18" s="78">
        <v>2130.86</v>
      </c>
      <c r="AL18" s="105"/>
      <c r="AM18" s="134" t="s">
        <v>62</v>
      </c>
      <c r="AN18" s="112">
        <v>8958.61</v>
      </c>
      <c r="AO18" s="112">
        <v>358.36999999999898</v>
      </c>
      <c r="AP18" s="113">
        <v>9316.98</v>
      </c>
      <c r="AQ18" s="114">
        <v>6211.32</v>
      </c>
      <c r="AR18" s="115">
        <v>9316.98</v>
      </c>
      <c r="AS18" s="107"/>
      <c r="AT18" s="116">
        <v>4938</v>
      </c>
      <c r="AU18" s="75">
        <v>3292</v>
      </c>
      <c r="AV18" s="76">
        <v>4938</v>
      </c>
      <c r="AW18" s="107"/>
      <c r="AX18" s="117">
        <v>2492.3000000000002</v>
      </c>
      <c r="AY18" s="114">
        <v>1661.54</v>
      </c>
      <c r="AZ18" s="115">
        <v>2492.3000000000002</v>
      </c>
      <c r="BA18" s="107"/>
      <c r="BB18" s="116">
        <v>838.53</v>
      </c>
      <c r="BC18" s="114">
        <v>559.02</v>
      </c>
      <c r="BD18" s="118">
        <v>838.53</v>
      </c>
      <c r="BE18" s="105"/>
      <c r="BF18" s="134" t="s">
        <v>62</v>
      </c>
      <c r="BG18" s="112">
        <v>16424.059999999998</v>
      </c>
      <c r="BH18" s="112">
        <v>656.9800000000032</v>
      </c>
      <c r="BI18" s="113">
        <v>17081.04</v>
      </c>
      <c r="BJ18" s="114">
        <v>11387.36</v>
      </c>
      <c r="BK18" s="115">
        <v>17081.04</v>
      </c>
      <c r="BL18" s="107"/>
      <c r="BM18" s="116">
        <v>9052.9600000000009</v>
      </c>
      <c r="BN18" s="114">
        <v>6035.34</v>
      </c>
      <c r="BO18" s="119">
        <v>9053.02</v>
      </c>
      <c r="BP18" s="107"/>
      <c r="BQ18" s="117">
        <v>4569.18</v>
      </c>
      <c r="BR18" s="114">
        <v>3046.12</v>
      </c>
      <c r="BS18" s="115">
        <v>4569.18</v>
      </c>
      <c r="BT18" s="107"/>
      <c r="BU18" s="116">
        <v>1537.3</v>
      </c>
      <c r="BV18" s="114">
        <v>1024.8699999999999</v>
      </c>
      <c r="BW18" s="118">
        <v>1537.3</v>
      </c>
      <c r="BX18" s="105"/>
      <c r="BY18" s="135" t="s">
        <v>62</v>
      </c>
      <c r="BZ18" s="122">
        <v>8923.83</v>
      </c>
      <c r="CA18" s="122">
        <v>356.96999999999935</v>
      </c>
      <c r="CB18" s="123">
        <v>9280.7999999999993</v>
      </c>
      <c r="CC18" s="114">
        <v>6187.2</v>
      </c>
      <c r="CD18" s="115">
        <v>9280.7999999999993</v>
      </c>
      <c r="CE18" s="107"/>
      <c r="CF18" s="124">
        <v>4918.83</v>
      </c>
      <c r="CG18" s="75">
        <v>3279.22</v>
      </c>
      <c r="CH18" s="76">
        <v>4918.83</v>
      </c>
      <c r="CI18" s="107"/>
      <c r="CJ18" s="125">
        <v>2482.6200000000003</v>
      </c>
      <c r="CK18" s="114">
        <v>1655.08</v>
      </c>
      <c r="CL18" s="115">
        <v>2482.62</v>
      </c>
      <c r="CM18" s="107"/>
      <c r="CN18" s="124">
        <v>835.28</v>
      </c>
      <c r="CO18" s="114">
        <v>556.86</v>
      </c>
      <c r="CP18" s="118">
        <v>835.28</v>
      </c>
      <c r="CQ18" s="105"/>
      <c r="CR18" s="136" t="s">
        <v>62</v>
      </c>
      <c r="CS18" s="128">
        <v>5078.3100000000004</v>
      </c>
      <c r="CT18" s="128">
        <v>203.16999999999916</v>
      </c>
      <c r="CU18" s="129">
        <v>5281.48</v>
      </c>
      <c r="CV18" s="114">
        <v>3520.9900000000002</v>
      </c>
      <c r="CW18" s="115">
        <v>5281.48</v>
      </c>
      <c r="CX18" s="107"/>
      <c r="CY18" s="130">
        <v>2799.19</v>
      </c>
      <c r="CZ18" s="75">
        <v>1866.1299999999999</v>
      </c>
      <c r="DA18" s="76">
        <v>2799.19</v>
      </c>
      <c r="DB18" s="107"/>
      <c r="DC18" s="131">
        <v>1412.8</v>
      </c>
      <c r="DD18" s="114">
        <v>941.87</v>
      </c>
      <c r="DE18" s="115">
        <v>1412.8</v>
      </c>
      <c r="DF18" s="107"/>
      <c r="DG18" s="130">
        <v>475.34</v>
      </c>
      <c r="DH18" s="114">
        <v>316.89999999999998</v>
      </c>
      <c r="DI18" s="118">
        <v>475.34</v>
      </c>
    </row>
    <row r="19" spans="1:113" x14ac:dyDescent="0.2">
      <c r="A19" s="72" t="s">
        <v>63</v>
      </c>
      <c r="B19" s="74">
        <v>14901.1</v>
      </c>
      <c r="C19" s="74">
        <v>596.09000000000015</v>
      </c>
      <c r="D19" s="74">
        <v>15497.19</v>
      </c>
      <c r="E19" s="75">
        <v>10331.459999999999</v>
      </c>
      <c r="F19" s="76">
        <v>15497.19</v>
      </c>
      <c r="G19" s="77"/>
      <c r="H19" s="103">
        <v>8213.52</v>
      </c>
      <c r="I19" s="75">
        <v>5475.68</v>
      </c>
      <c r="J19" s="76">
        <v>8213.52</v>
      </c>
      <c r="K19" s="77"/>
      <c r="L19" s="104">
        <v>4145.5</v>
      </c>
      <c r="M19" s="75">
        <v>2763.67</v>
      </c>
      <c r="N19" s="76">
        <v>4145.5</v>
      </c>
      <c r="O19" s="77"/>
      <c r="P19" s="103">
        <v>1394.75</v>
      </c>
      <c r="Q19" s="75">
        <v>929.84</v>
      </c>
      <c r="R19" s="78">
        <v>1394.75</v>
      </c>
      <c r="S19" s="105"/>
      <c r="T19" s="72" t="s">
        <v>63</v>
      </c>
      <c r="U19" s="74">
        <v>27318.639999999999</v>
      </c>
      <c r="V19" s="74">
        <v>1092.7799999999988</v>
      </c>
      <c r="W19" s="74">
        <v>28411.42</v>
      </c>
      <c r="X19" s="75">
        <v>18940.949999999997</v>
      </c>
      <c r="Y19" s="76">
        <v>28411.42</v>
      </c>
      <c r="Z19" s="107"/>
      <c r="AA19" s="103">
        <v>15058.06</v>
      </c>
      <c r="AB19" s="114">
        <v>10038.75</v>
      </c>
      <c r="AC19" s="119">
        <v>15058.08</v>
      </c>
      <c r="AD19" s="107"/>
      <c r="AE19" s="104">
        <v>7600.06</v>
      </c>
      <c r="AF19" s="75">
        <v>5066.71</v>
      </c>
      <c r="AG19" s="76">
        <v>7600.06</v>
      </c>
      <c r="AH19" s="107"/>
      <c r="AI19" s="103">
        <v>2557.0300000000002</v>
      </c>
      <c r="AJ19" s="75">
        <v>1704.69</v>
      </c>
      <c r="AK19" s="78">
        <v>2557.0300000000002</v>
      </c>
      <c r="AL19" s="105"/>
      <c r="AM19" s="134" t="s">
        <v>63</v>
      </c>
      <c r="AN19" s="111">
        <v>10750.34</v>
      </c>
      <c r="AO19" s="112">
        <v>430.04000000000087</v>
      </c>
      <c r="AP19" s="113">
        <v>11180.380000000001</v>
      </c>
      <c r="AQ19" s="114">
        <v>7453.59</v>
      </c>
      <c r="AR19" s="115">
        <v>11180.38</v>
      </c>
      <c r="AS19" s="107"/>
      <c r="AT19" s="116">
        <v>5925.6100000000006</v>
      </c>
      <c r="AU19" s="75">
        <v>3950.4100000000003</v>
      </c>
      <c r="AV19" s="76">
        <v>5925.61</v>
      </c>
      <c r="AW19" s="107"/>
      <c r="AX19" s="117">
        <v>2990.76</v>
      </c>
      <c r="AY19" s="114">
        <v>1993.84</v>
      </c>
      <c r="AZ19" s="115">
        <v>2990.76</v>
      </c>
      <c r="BA19" s="107"/>
      <c r="BB19" s="116">
        <v>1006.24</v>
      </c>
      <c r="BC19" s="114">
        <v>670.83</v>
      </c>
      <c r="BD19" s="118">
        <v>1006.24</v>
      </c>
      <c r="BE19" s="105"/>
      <c r="BF19" s="134" t="s">
        <v>63</v>
      </c>
      <c r="BG19" s="111">
        <v>19708.879999999997</v>
      </c>
      <c r="BH19" s="112">
        <v>788.37000000000262</v>
      </c>
      <c r="BI19" s="113">
        <v>20497.25</v>
      </c>
      <c r="BJ19" s="114">
        <v>13664.84</v>
      </c>
      <c r="BK19" s="115">
        <v>20497.25</v>
      </c>
      <c r="BL19" s="107"/>
      <c r="BM19" s="116">
        <v>10863.550000000001</v>
      </c>
      <c r="BN19" s="114">
        <v>7242.41</v>
      </c>
      <c r="BO19" s="119">
        <v>10863.630000000001</v>
      </c>
      <c r="BP19" s="107"/>
      <c r="BQ19" s="117">
        <v>5483.02</v>
      </c>
      <c r="BR19" s="114">
        <v>3655.3500000000004</v>
      </c>
      <c r="BS19" s="115">
        <v>5483.02</v>
      </c>
      <c r="BT19" s="107"/>
      <c r="BU19" s="116">
        <v>1844.76</v>
      </c>
      <c r="BV19" s="114">
        <v>1229.8399999999999</v>
      </c>
      <c r="BW19" s="118">
        <v>1844.76</v>
      </c>
      <c r="BX19" s="105"/>
      <c r="BY19" s="135" t="s">
        <v>63</v>
      </c>
      <c r="BZ19" s="121">
        <v>10708.61</v>
      </c>
      <c r="CA19" s="122">
        <v>428.34999999999854</v>
      </c>
      <c r="CB19" s="123">
        <v>11136.96</v>
      </c>
      <c r="CC19" s="114">
        <v>7424.64</v>
      </c>
      <c r="CD19" s="115">
        <v>11136.96</v>
      </c>
      <c r="CE19" s="107"/>
      <c r="CF19" s="124">
        <v>5902.59</v>
      </c>
      <c r="CG19" s="75">
        <v>3935.06</v>
      </c>
      <c r="CH19" s="76">
        <v>5902.59</v>
      </c>
      <c r="CI19" s="107"/>
      <c r="CJ19" s="125">
        <v>2979.1400000000003</v>
      </c>
      <c r="CK19" s="114">
        <v>1986.1</v>
      </c>
      <c r="CL19" s="115">
        <v>2979.14</v>
      </c>
      <c r="CM19" s="107"/>
      <c r="CN19" s="124">
        <v>1002.33</v>
      </c>
      <c r="CO19" s="114">
        <v>668.22</v>
      </c>
      <c r="CP19" s="118">
        <v>1002.33</v>
      </c>
      <c r="CQ19" s="105"/>
      <c r="CR19" s="136" t="s">
        <v>63</v>
      </c>
      <c r="CS19" s="127">
        <v>6093.99</v>
      </c>
      <c r="CT19" s="128">
        <v>243.79000000000087</v>
      </c>
      <c r="CU19" s="129">
        <v>6337.7800000000007</v>
      </c>
      <c r="CV19" s="114">
        <v>4225.1900000000005</v>
      </c>
      <c r="CW19" s="115">
        <v>6337.78</v>
      </c>
      <c r="CX19" s="107"/>
      <c r="CY19" s="130">
        <v>3359.03</v>
      </c>
      <c r="CZ19" s="75">
        <v>2239.36</v>
      </c>
      <c r="DA19" s="76">
        <v>3359.03</v>
      </c>
      <c r="DB19" s="107"/>
      <c r="DC19" s="131">
        <v>1695.36</v>
      </c>
      <c r="DD19" s="114">
        <v>1130.24</v>
      </c>
      <c r="DE19" s="115">
        <v>1695.36</v>
      </c>
      <c r="DF19" s="107"/>
      <c r="DG19" s="130">
        <v>570.41</v>
      </c>
      <c r="DH19" s="114">
        <v>380.28</v>
      </c>
      <c r="DI19" s="118">
        <v>570.41</v>
      </c>
    </row>
    <row r="20" spans="1:113" x14ac:dyDescent="0.2">
      <c r="A20" s="72" t="s">
        <v>64</v>
      </c>
      <c r="B20" s="74">
        <v>17881.329999999998</v>
      </c>
      <c r="C20" s="74">
        <v>715.29999999999927</v>
      </c>
      <c r="D20" s="74">
        <v>18596.629999999997</v>
      </c>
      <c r="E20" s="75">
        <v>12397.76</v>
      </c>
      <c r="F20" s="76">
        <v>18596.63</v>
      </c>
      <c r="G20" s="77"/>
      <c r="H20" s="103">
        <v>9856.2199999999993</v>
      </c>
      <c r="I20" s="75">
        <v>6570.8200000000006</v>
      </c>
      <c r="J20" s="76">
        <v>9856.2199999999993</v>
      </c>
      <c r="K20" s="77"/>
      <c r="L20" s="104">
        <v>4974.6000000000004</v>
      </c>
      <c r="M20" s="75">
        <v>3316.4</v>
      </c>
      <c r="N20" s="76">
        <v>4974.6000000000004</v>
      </c>
      <c r="O20" s="77"/>
      <c r="P20" s="103">
        <v>1673.7</v>
      </c>
      <c r="Q20" s="75">
        <v>1115.8</v>
      </c>
      <c r="R20" s="78">
        <v>1673.7</v>
      </c>
      <c r="S20" s="105"/>
      <c r="T20" s="72" t="s">
        <v>64</v>
      </c>
      <c r="U20" s="74">
        <v>32782.370000000003</v>
      </c>
      <c r="V20" s="74">
        <v>1311.3399999999965</v>
      </c>
      <c r="W20" s="74">
        <v>34093.71</v>
      </c>
      <c r="X20" s="75">
        <v>22729.14</v>
      </c>
      <c r="Y20" s="76">
        <v>34093.71</v>
      </c>
      <c r="Z20" s="107"/>
      <c r="AA20" s="103">
        <v>18069.669999999998</v>
      </c>
      <c r="AB20" s="114">
        <v>12046.5</v>
      </c>
      <c r="AC20" s="119">
        <v>18069.699999999997</v>
      </c>
      <c r="AD20" s="107"/>
      <c r="AE20" s="104">
        <v>9120.07</v>
      </c>
      <c r="AF20" s="75">
        <v>6080.05</v>
      </c>
      <c r="AG20" s="76">
        <v>9120.07</v>
      </c>
      <c r="AH20" s="107"/>
      <c r="AI20" s="103">
        <v>3068.44</v>
      </c>
      <c r="AJ20" s="75">
        <v>2045.6299999999999</v>
      </c>
      <c r="AK20" s="78">
        <v>3068.44</v>
      </c>
      <c r="AL20" s="105"/>
      <c r="AM20" s="134" t="s">
        <v>64</v>
      </c>
      <c r="AN20" s="111">
        <v>12900.41</v>
      </c>
      <c r="AO20" s="112">
        <v>516.05000000000109</v>
      </c>
      <c r="AP20" s="113">
        <v>13416.460000000001</v>
      </c>
      <c r="AQ20" s="114">
        <v>8944.31</v>
      </c>
      <c r="AR20" s="115">
        <v>13416.46</v>
      </c>
      <c r="AS20" s="107"/>
      <c r="AT20" s="116">
        <v>7110.7300000000005</v>
      </c>
      <c r="AU20" s="75">
        <v>4740.49</v>
      </c>
      <c r="AV20" s="76">
        <v>7110.73</v>
      </c>
      <c r="AW20" s="107"/>
      <c r="AX20" s="117">
        <v>3588.9100000000003</v>
      </c>
      <c r="AY20" s="114">
        <v>2392.61</v>
      </c>
      <c r="AZ20" s="115">
        <v>3588.91</v>
      </c>
      <c r="BA20" s="107"/>
      <c r="BB20" s="116">
        <v>1207.49</v>
      </c>
      <c r="BC20" s="114">
        <v>805</v>
      </c>
      <c r="BD20" s="118">
        <v>1207.49</v>
      </c>
      <c r="BE20" s="105"/>
      <c r="BF20" s="134" t="s">
        <v>64</v>
      </c>
      <c r="BG20" s="111">
        <v>23650.66</v>
      </c>
      <c r="BH20" s="112">
        <v>946.04000000000087</v>
      </c>
      <c r="BI20" s="113">
        <v>24596.7</v>
      </c>
      <c r="BJ20" s="114">
        <v>16397.8</v>
      </c>
      <c r="BK20" s="115">
        <v>24596.7</v>
      </c>
      <c r="BL20" s="107"/>
      <c r="BM20" s="116">
        <v>13036.26</v>
      </c>
      <c r="BN20" s="114">
        <v>8690.9</v>
      </c>
      <c r="BO20" s="119">
        <v>13036.36</v>
      </c>
      <c r="BP20" s="107"/>
      <c r="BQ20" s="117">
        <v>6579.62</v>
      </c>
      <c r="BR20" s="114">
        <v>4386.42</v>
      </c>
      <c r="BS20" s="115">
        <v>6579.62</v>
      </c>
      <c r="BT20" s="107"/>
      <c r="BU20" s="116">
        <v>2213.71</v>
      </c>
      <c r="BV20" s="114">
        <v>1475.81</v>
      </c>
      <c r="BW20" s="118">
        <v>2213.71</v>
      </c>
      <c r="BX20" s="105"/>
      <c r="BY20" s="135" t="s">
        <v>64</v>
      </c>
      <c r="BZ20" s="121">
        <v>12850.33</v>
      </c>
      <c r="CA20" s="122">
        <v>514.03000000000065</v>
      </c>
      <c r="CB20" s="123">
        <v>13364.36</v>
      </c>
      <c r="CC20" s="114">
        <v>8909.58</v>
      </c>
      <c r="CD20" s="115">
        <v>13364.36</v>
      </c>
      <c r="CE20" s="107"/>
      <c r="CF20" s="124">
        <v>7083.12</v>
      </c>
      <c r="CG20" s="75">
        <v>4722.08</v>
      </c>
      <c r="CH20" s="76">
        <v>7083.12</v>
      </c>
      <c r="CI20" s="107"/>
      <c r="CJ20" s="125">
        <v>3574.9700000000003</v>
      </c>
      <c r="CK20" s="114">
        <v>2383.3200000000002</v>
      </c>
      <c r="CL20" s="115">
        <v>3574.97</v>
      </c>
      <c r="CM20" s="107"/>
      <c r="CN20" s="124">
        <v>1202.8</v>
      </c>
      <c r="CO20" s="114">
        <v>801.87</v>
      </c>
      <c r="CP20" s="118">
        <v>1202.8</v>
      </c>
      <c r="CQ20" s="105"/>
      <c r="CR20" s="136" t="s">
        <v>64</v>
      </c>
      <c r="CS20" s="127">
        <v>7312.7800000000007</v>
      </c>
      <c r="CT20" s="128">
        <v>292.55999999999949</v>
      </c>
      <c r="CU20" s="129">
        <v>7605.34</v>
      </c>
      <c r="CV20" s="114">
        <v>5070.2300000000005</v>
      </c>
      <c r="CW20" s="115">
        <v>7605.34</v>
      </c>
      <c r="CX20" s="107"/>
      <c r="CY20" s="130">
        <v>4030.84</v>
      </c>
      <c r="CZ20" s="75">
        <v>2687.23</v>
      </c>
      <c r="DA20" s="76">
        <v>4030.84</v>
      </c>
      <c r="DB20" s="107"/>
      <c r="DC20" s="131">
        <v>2034.43</v>
      </c>
      <c r="DD20" s="114">
        <v>1356.29</v>
      </c>
      <c r="DE20" s="115">
        <v>2034.43</v>
      </c>
      <c r="DF20" s="107"/>
      <c r="DG20" s="130">
        <v>684.49</v>
      </c>
      <c r="DH20" s="114">
        <v>456.33</v>
      </c>
      <c r="DI20" s="118">
        <v>684.49</v>
      </c>
    </row>
    <row r="21" spans="1:113" x14ac:dyDescent="0.2">
      <c r="A21" s="72" t="s">
        <v>65</v>
      </c>
      <c r="B21" s="74">
        <v>21457.599999999999</v>
      </c>
      <c r="C21" s="74">
        <v>858.36000000000058</v>
      </c>
      <c r="D21" s="74">
        <v>22315.96</v>
      </c>
      <c r="E21" s="75">
        <v>14877.31</v>
      </c>
      <c r="F21" s="76">
        <v>22315.96</v>
      </c>
      <c r="G21" s="77"/>
      <c r="H21" s="103">
        <v>11827.460000000001</v>
      </c>
      <c r="I21" s="75">
        <v>7884.9800000000005</v>
      </c>
      <c r="J21" s="76">
        <v>11827.46</v>
      </c>
      <c r="K21" s="77"/>
      <c r="L21" s="104">
        <v>5969.52</v>
      </c>
      <c r="M21" s="75">
        <v>3979.68</v>
      </c>
      <c r="N21" s="76">
        <v>5969.52</v>
      </c>
      <c r="O21" s="77"/>
      <c r="P21" s="103">
        <v>2008.44</v>
      </c>
      <c r="Q21" s="75">
        <v>1338.96</v>
      </c>
      <c r="R21" s="78">
        <v>2008.44</v>
      </c>
      <c r="S21" s="105"/>
      <c r="T21" s="72" t="s">
        <v>65</v>
      </c>
      <c r="U21" s="74">
        <v>39338.85</v>
      </c>
      <c r="V21" s="74">
        <v>1573.6100000000006</v>
      </c>
      <c r="W21" s="74">
        <v>40912.46</v>
      </c>
      <c r="X21" s="75">
        <v>27274.98</v>
      </c>
      <c r="Y21" s="76">
        <v>40912.46</v>
      </c>
      <c r="Z21" s="107"/>
      <c r="AA21" s="103">
        <v>21683.609999999997</v>
      </c>
      <c r="AB21" s="114">
        <v>14455.8</v>
      </c>
      <c r="AC21" s="119">
        <v>21683.64</v>
      </c>
      <c r="AD21" s="107"/>
      <c r="AE21" s="104">
        <v>10944.09</v>
      </c>
      <c r="AF21" s="75">
        <v>7296.06</v>
      </c>
      <c r="AG21" s="76">
        <v>10944.09</v>
      </c>
      <c r="AH21" s="107"/>
      <c r="AI21" s="103">
        <v>3682.13</v>
      </c>
      <c r="AJ21" s="75">
        <v>2454.7600000000002</v>
      </c>
      <c r="AK21" s="78">
        <v>3682.13</v>
      </c>
      <c r="AL21" s="105"/>
      <c r="AM21" s="134" t="s">
        <v>65</v>
      </c>
      <c r="AN21" s="111">
        <v>15480.49</v>
      </c>
      <c r="AO21" s="112">
        <v>619.27000000000044</v>
      </c>
      <c r="AP21" s="113">
        <v>16099.76</v>
      </c>
      <c r="AQ21" s="114">
        <v>10733.18</v>
      </c>
      <c r="AR21" s="115">
        <v>16099.76</v>
      </c>
      <c r="AS21" s="107"/>
      <c r="AT21" s="116">
        <v>8532.880000000001</v>
      </c>
      <c r="AU21" s="75">
        <v>5688.59</v>
      </c>
      <c r="AV21" s="76">
        <v>8532.8799999999992</v>
      </c>
      <c r="AW21" s="107"/>
      <c r="AX21" s="117">
        <v>4306.6900000000005</v>
      </c>
      <c r="AY21" s="114">
        <v>2871.13</v>
      </c>
      <c r="AZ21" s="115">
        <v>4306.6899999999996</v>
      </c>
      <c r="BA21" s="107"/>
      <c r="BB21" s="116">
        <v>1448.98</v>
      </c>
      <c r="BC21" s="114">
        <v>965.99</v>
      </c>
      <c r="BD21" s="118">
        <v>1448.98</v>
      </c>
      <c r="BE21" s="105"/>
      <c r="BF21" s="134" t="s">
        <v>65</v>
      </c>
      <c r="BG21" s="111">
        <v>28380.799999999999</v>
      </c>
      <c r="BH21" s="112">
        <v>1135.2400000000016</v>
      </c>
      <c r="BI21" s="113">
        <v>29516.04</v>
      </c>
      <c r="BJ21" s="114">
        <v>19677.36</v>
      </c>
      <c r="BK21" s="115">
        <v>29516.04</v>
      </c>
      <c r="BL21" s="107"/>
      <c r="BM21" s="116">
        <v>15643.51</v>
      </c>
      <c r="BN21" s="114">
        <v>10429.08</v>
      </c>
      <c r="BO21" s="119">
        <v>15643.64</v>
      </c>
      <c r="BP21" s="107"/>
      <c r="BQ21" s="117">
        <v>7895.55</v>
      </c>
      <c r="BR21" s="114">
        <v>5263.7</v>
      </c>
      <c r="BS21" s="115">
        <v>7895.55</v>
      </c>
      <c r="BT21" s="107"/>
      <c r="BU21" s="116">
        <v>2656.4500000000003</v>
      </c>
      <c r="BV21" s="114">
        <v>1770.97</v>
      </c>
      <c r="BW21" s="118">
        <v>2656.45</v>
      </c>
      <c r="BX21" s="105"/>
      <c r="BY21" s="135" t="s">
        <v>65</v>
      </c>
      <c r="BZ21" s="121">
        <v>15420.4</v>
      </c>
      <c r="CA21" s="122">
        <v>616.84000000000015</v>
      </c>
      <c r="CB21" s="123">
        <v>16037.24</v>
      </c>
      <c r="CC21" s="114">
        <v>10691.5</v>
      </c>
      <c r="CD21" s="115">
        <v>16037.24</v>
      </c>
      <c r="CE21" s="107"/>
      <c r="CF21" s="124">
        <v>8499.74</v>
      </c>
      <c r="CG21" s="75">
        <v>5666.5</v>
      </c>
      <c r="CH21" s="76">
        <v>8499.74</v>
      </c>
      <c r="CI21" s="107"/>
      <c r="CJ21" s="125">
        <v>4289.97</v>
      </c>
      <c r="CK21" s="114">
        <v>2859.98</v>
      </c>
      <c r="CL21" s="115">
        <v>4289.97</v>
      </c>
      <c r="CM21" s="107"/>
      <c r="CN21" s="124">
        <v>1443.36</v>
      </c>
      <c r="CO21" s="114">
        <v>962.24</v>
      </c>
      <c r="CP21" s="118">
        <v>1443.36</v>
      </c>
      <c r="CQ21" s="105"/>
      <c r="CR21" s="136" t="s">
        <v>65</v>
      </c>
      <c r="CS21" s="127">
        <v>8775.34</v>
      </c>
      <c r="CT21" s="128">
        <v>351.06999999999971</v>
      </c>
      <c r="CU21" s="129">
        <v>9126.41</v>
      </c>
      <c r="CV21" s="114">
        <v>6084.2800000000007</v>
      </c>
      <c r="CW21" s="115">
        <v>9126.41</v>
      </c>
      <c r="CX21" s="107"/>
      <c r="CY21" s="130">
        <v>4837</v>
      </c>
      <c r="CZ21" s="75">
        <v>3224.67</v>
      </c>
      <c r="DA21" s="76">
        <v>4837</v>
      </c>
      <c r="DB21" s="107"/>
      <c r="DC21" s="131">
        <v>2441.3200000000002</v>
      </c>
      <c r="DD21" s="114">
        <v>1627.55</v>
      </c>
      <c r="DE21" s="115">
        <v>2441.3200000000002</v>
      </c>
      <c r="DF21" s="107"/>
      <c r="DG21" s="130">
        <v>821.38</v>
      </c>
      <c r="DH21" s="114">
        <v>547.59</v>
      </c>
      <c r="DI21" s="118">
        <v>821.38</v>
      </c>
    </row>
    <row r="22" spans="1:113" x14ac:dyDescent="0.2">
      <c r="A22" s="72" t="s">
        <v>66</v>
      </c>
      <c r="B22" s="74">
        <v>25749.119999999999</v>
      </c>
      <c r="C22" s="74">
        <v>1030.0400000000009</v>
      </c>
      <c r="D22" s="74">
        <v>26779.16</v>
      </c>
      <c r="E22" s="75">
        <v>17852.78</v>
      </c>
      <c r="F22" s="76">
        <v>26779.16</v>
      </c>
      <c r="G22" s="77"/>
      <c r="H22" s="103">
        <v>14192.960000000001</v>
      </c>
      <c r="I22" s="75">
        <v>9461.98</v>
      </c>
      <c r="J22" s="76">
        <v>14192.96</v>
      </c>
      <c r="K22" s="77"/>
      <c r="L22" s="104">
        <v>7163.43</v>
      </c>
      <c r="M22" s="75">
        <v>4775.62</v>
      </c>
      <c r="N22" s="76">
        <v>7163.43</v>
      </c>
      <c r="O22" s="77"/>
      <c r="P22" s="103">
        <v>2410.13</v>
      </c>
      <c r="Q22" s="75">
        <v>1606.76</v>
      </c>
      <c r="R22" s="78">
        <v>2410.13</v>
      </c>
      <c r="S22" s="105"/>
      <c r="T22" s="72" t="s">
        <v>66</v>
      </c>
      <c r="U22" s="74">
        <v>47206.630000000005</v>
      </c>
      <c r="V22" s="74">
        <v>1888.3299999999945</v>
      </c>
      <c r="W22" s="74">
        <v>49094.96</v>
      </c>
      <c r="X22" s="75">
        <v>32729.98</v>
      </c>
      <c r="Y22" s="76">
        <v>49094.96</v>
      </c>
      <c r="Z22" s="107"/>
      <c r="AA22" s="103">
        <v>26020.329999999998</v>
      </c>
      <c r="AB22" s="114">
        <v>17346.96</v>
      </c>
      <c r="AC22" s="119">
        <v>26020.37</v>
      </c>
      <c r="AD22" s="107"/>
      <c r="AE22" s="104">
        <v>13132.91</v>
      </c>
      <c r="AF22" s="75">
        <v>8755.2800000000007</v>
      </c>
      <c r="AG22" s="76">
        <v>13132.91</v>
      </c>
      <c r="AH22" s="107"/>
      <c r="AI22" s="103">
        <v>4418.55</v>
      </c>
      <c r="AJ22" s="75">
        <v>2945.7</v>
      </c>
      <c r="AK22" s="78">
        <v>4418.55</v>
      </c>
      <c r="AL22" s="105"/>
      <c r="AM22" s="134" t="s">
        <v>66</v>
      </c>
      <c r="AN22" s="111">
        <v>18576.59</v>
      </c>
      <c r="AO22" s="112">
        <v>743.12999999999738</v>
      </c>
      <c r="AP22" s="113">
        <v>19319.719999999998</v>
      </c>
      <c r="AQ22" s="114">
        <v>12879.82</v>
      </c>
      <c r="AR22" s="115">
        <v>19319.72</v>
      </c>
      <c r="AS22" s="107"/>
      <c r="AT22" s="116">
        <v>10239.460000000001</v>
      </c>
      <c r="AU22" s="75">
        <v>6826.31</v>
      </c>
      <c r="AV22" s="76">
        <v>10239.459999999999</v>
      </c>
      <c r="AW22" s="107"/>
      <c r="AX22" s="117">
        <v>5168.0300000000007</v>
      </c>
      <c r="AY22" s="114">
        <v>3445.36</v>
      </c>
      <c r="AZ22" s="115">
        <v>5168.03</v>
      </c>
      <c r="BA22" s="107"/>
      <c r="BB22" s="116">
        <v>1738.78</v>
      </c>
      <c r="BC22" s="114">
        <v>1159.19</v>
      </c>
      <c r="BD22" s="118">
        <v>1738.78</v>
      </c>
      <c r="BE22" s="105"/>
      <c r="BF22" s="134" t="s">
        <v>66</v>
      </c>
      <c r="BG22" s="111">
        <v>34056.959999999999</v>
      </c>
      <c r="BH22" s="112">
        <v>1362.2900000000009</v>
      </c>
      <c r="BI22" s="113">
        <v>35419.25</v>
      </c>
      <c r="BJ22" s="114">
        <v>23612.84</v>
      </c>
      <c r="BK22" s="115">
        <v>35419.25</v>
      </c>
      <c r="BL22" s="107"/>
      <c r="BM22" s="116">
        <v>18772.21</v>
      </c>
      <c r="BN22" s="114">
        <v>12514.9</v>
      </c>
      <c r="BO22" s="119">
        <v>18772.37</v>
      </c>
      <c r="BP22" s="107"/>
      <c r="BQ22" s="117">
        <v>9474.65</v>
      </c>
      <c r="BR22" s="114">
        <v>6316.4400000000005</v>
      </c>
      <c r="BS22" s="115">
        <v>9474.65</v>
      </c>
      <c r="BT22" s="107"/>
      <c r="BU22" s="116">
        <v>3187.7400000000002</v>
      </c>
      <c r="BV22" s="114">
        <v>2125.16</v>
      </c>
      <c r="BW22" s="118">
        <v>3187.74</v>
      </c>
      <c r="BX22" s="105"/>
      <c r="BY22" s="135" t="s">
        <v>66</v>
      </c>
      <c r="BZ22" s="121">
        <v>18504.48</v>
      </c>
      <c r="CA22" s="122">
        <v>740.20999999999913</v>
      </c>
      <c r="CB22" s="123">
        <v>19244.689999999999</v>
      </c>
      <c r="CC22" s="114">
        <v>12829.800000000001</v>
      </c>
      <c r="CD22" s="115">
        <v>19244.689999999999</v>
      </c>
      <c r="CE22" s="107"/>
      <c r="CF22" s="124">
        <v>10199.69</v>
      </c>
      <c r="CG22" s="75">
        <v>6799.8</v>
      </c>
      <c r="CH22" s="76">
        <v>10199.69</v>
      </c>
      <c r="CI22" s="107"/>
      <c r="CJ22" s="125">
        <v>5147.96</v>
      </c>
      <c r="CK22" s="114">
        <v>3431.98</v>
      </c>
      <c r="CL22" s="115">
        <v>5147.96</v>
      </c>
      <c r="CM22" s="107"/>
      <c r="CN22" s="124">
        <v>1732.03</v>
      </c>
      <c r="CO22" s="114">
        <v>1154.69</v>
      </c>
      <c r="CP22" s="118">
        <v>1732.03</v>
      </c>
      <c r="CQ22" s="105"/>
      <c r="CR22" s="136" t="s">
        <v>66</v>
      </c>
      <c r="CS22" s="127">
        <v>10530.41</v>
      </c>
      <c r="CT22" s="128">
        <v>421.29000000000087</v>
      </c>
      <c r="CU22" s="129">
        <v>10951.7</v>
      </c>
      <c r="CV22" s="114">
        <v>7301.14</v>
      </c>
      <c r="CW22" s="115">
        <v>10951.7</v>
      </c>
      <c r="CX22" s="107"/>
      <c r="CY22" s="130">
        <v>5804.41</v>
      </c>
      <c r="CZ22" s="75">
        <v>3869.61</v>
      </c>
      <c r="DA22" s="76">
        <v>5804.41</v>
      </c>
      <c r="DB22" s="107"/>
      <c r="DC22" s="131">
        <v>2929.5800000000004</v>
      </c>
      <c r="DD22" s="114">
        <v>1953.06</v>
      </c>
      <c r="DE22" s="115">
        <v>2929.58</v>
      </c>
      <c r="DF22" s="107"/>
      <c r="DG22" s="130">
        <v>985.66</v>
      </c>
      <c r="DH22" s="114">
        <v>657.11</v>
      </c>
      <c r="DI22" s="118">
        <v>985.66</v>
      </c>
    </row>
    <row r="23" spans="1:113" x14ac:dyDescent="0.2">
      <c r="A23" s="72" t="s">
        <v>67</v>
      </c>
      <c r="B23" s="74">
        <v>30898.949999999997</v>
      </c>
      <c r="C23" s="74">
        <v>1236.0500000000029</v>
      </c>
      <c r="D23" s="74">
        <v>32135</v>
      </c>
      <c r="E23" s="75">
        <v>21423.34</v>
      </c>
      <c r="F23" s="76">
        <v>32135</v>
      </c>
      <c r="G23" s="77"/>
      <c r="H23" s="103">
        <v>17031.55</v>
      </c>
      <c r="I23" s="75">
        <v>11354.37</v>
      </c>
      <c r="J23" s="76">
        <v>17031.55</v>
      </c>
      <c r="K23" s="77"/>
      <c r="L23" s="104">
        <v>8596.1200000000008</v>
      </c>
      <c r="M23" s="75">
        <v>5730.75</v>
      </c>
      <c r="N23" s="76">
        <v>8596.1200000000008</v>
      </c>
      <c r="O23" s="77"/>
      <c r="P23" s="103">
        <v>2892.15</v>
      </c>
      <c r="Q23" s="75">
        <v>1928.1</v>
      </c>
      <c r="R23" s="78">
        <v>2892.15</v>
      </c>
      <c r="S23" s="105"/>
      <c r="T23" s="72" t="s">
        <v>67</v>
      </c>
      <c r="U23" s="74">
        <v>56647.950000000004</v>
      </c>
      <c r="V23" s="74">
        <v>2266.0099999999948</v>
      </c>
      <c r="W23" s="74">
        <v>58913.96</v>
      </c>
      <c r="X23" s="75">
        <v>39275.980000000003</v>
      </c>
      <c r="Y23" s="76">
        <v>58913.96</v>
      </c>
      <c r="Z23" s="107"/>
      <c r="AA23" s="103">
        <v>31224.399999999998</v>
      </c>
      <c r="AB23" s="114">
        <v>20816.359999999997</v>
      </c>
      <c r="AC23" s="119">
        <v>31224.449999999997</v>
      </c>
      <c r="AD23" s="107"/>
      <c r="AE23" s="104">
        <v>15759.49</v>
      </c>
      <c r="AF23" s="75">
        <v>10506.33</v>
      </c>
      <c r="AG23" s="76">
        <v>15759.49</v>
      </c>
      <c r="AH23" s="107"/>
      <c r="AI23" s="103">
        <v>5302.26</v>
      </c>
      <c r="AJ23" s="75">
        <v>3534.84</v>
      </c>
      <c r="AK23" s="78">
        <v>5302.26</v>
      </c>
      <c r="AL23" s="105"/>
      <c r="AM23" s="134" t="s">
        <v>67</v>
      </c>
      <c r="AN23" s="111">
        <v>22291.91</v>
      </c>
      <c r="AO23" s="112">
        <v>891.7599999999984</v>
      </c>
      <c r="AP23" s="113">
        <v>23183.67</v>
      </c>
      <c r="AQ23" s="114">
        <v>15455.78</v>
      </c>
      <c r="AR23" s="115">
        <v>23183.67</v>
      </c>
      <c r="AS23" s="107"/>
      <c r="AT23" s="116">
        <v>12287.35</v>
      </c>
      <c r="AU23" s="75">
        <v>8191.5700000000006</v>
      </c>
      <c r="AV23" s="76">
        <v>12287.35</v>
      </c>
      <c r="AW23" s="107"/>
      <c r="AX23" s="117">
        <v>6201.64</v>
      </c>
      <c r="AY23" s="114">
        <v>4134.43</v>
      </c>
      <c r="AZ23" s="115">
        <v>6201.64</v>
      </c>
      <c r="BA23" s="107"/>
      <c r="BB23" s="116">
        <v>2086.5400000000004</v>
      </c>
      <c r="BC23" s="114">
        <v>1391.03</v>
      </c>
      <c r="BD23" s="118">
        <v>2086.54</v>
      </c>
      <c r="BE23" s="105"/>
      <c r="BF23" s="134" t="s">
        <v>67</v>
      </c>
      <c r="BG23" s="111">
        <v>40868.36</v>
      </c>
      <c r="BH23" s="112">
        <v>1634.739999999998</v>
      </c>
      <c r="BI23" s="113">
        <v>42503.1</v>
      </c>
      <c r="BJ23" s="114">
        <v>28335.4</v>
      </c>
      <c r="BK23" s="115">
        <v>42503.1</v>
      </c>
      <c r="BL23" s="107"/>
      <c r="BM23" s="116">
        <v>22526.649999999998</v>
      </c>
      <c r="BN23" s="114">
        <v>15017.88</v>
      </c>
      <c r="BO23" s="119">
        <v>22526.85</v>
      </c>
      <c r="BP23" s="107"/>
      <c r="BQ23" s="117">
        <v>11369.58</v>
      </c>
      <c r="BR23" s="114">
        <v>7579.72</v>
      </c>
      <c r="BS23" s="115">
        <v>11369.58</v>
      </c>
      <c r="BT23" s="107"/>
      <c r="BU23" s="116">
        <v>3825.28</v>
      </c>
      <c r="BV23" s="114">
        <v>2550.19</v>
      </c>
      <c r="BW23" s="118">
        <v>3825.28</v>
      </c>
      <c r="BX23" s="105"/>
      <c r="BY23" s="135" t="s">
        <v>67</v>
      </c>
      <c r="BZ23" s="121">
        <v>22205.379999999997</v>
      </c>
      <c r="CA23" s="122">
        <v>888.25</v>
      </c>
      <c r="CB23" s="123">
        <v>23093.629999999997</v>
      </c>
      <c r="CC23" s="114">
        <v>15395.76</v>
      </c>
      <c r="CD23" s="115">
        <v>23093.63</v>
      </c>
      <c r="CE23" s="107"/>
      <c r="CF23" s="124">
        <v>12239.630000000001</v>
      </c>
      <c r="CG23" s="75">
        <v>8159.76</v>
      </c>
      <c r="CH23" s="76">
        <v>12239.63</v>
      </c>
      <c r="CI23" s="107"/>
      <c r="CJ23" s="125">
        <v>6177.55</v>
      </c>
      <c r="CK23" s="114">
        <v>4118.37</v>
      </c>
      <c r="CL23" s="115">
        <v>6177.55</v>
      </c>
      <c r="CM23" s="107"/>
      <c r="CN23" s="124">
        <v>2078.4300000000003</v>
      </c>
      <c r="CO23" s="114">
        <v>1385.62</v>
      </c>
      <c r="CP23" s="118">
        <v>2078.4299999999998</v>
      </c>
      <c r="CQ23" s="105"/>
      <c r="CR23" s="136" t="s">
        <v>67</v>
      </c>
      <c r="CS23" s="127">
        <v>12636.5</v>
      </c>
      <c r="CT23" s="128">
        <v>505.54000000000087</v>
      </c>
      <c r="CU23" s="129">
        <v>13142.04</v>
      </c>
      <c r="CV23" s="114">
        <v>8761.36</v>
      </c>
      <c r="CW23" s="115">
        <v>13142.04</v>
      </c>
      <c r="CX23" s="107"/>
      <c r="CY23" s="130">
        <v>6965.29</v>
      </c>
      <c r="CZ23" s="75">
        <v>4643.5300000000007</v>
      </c>
      <c r="DA23" s="76">
        <v>6965.29</v>
      </c>
      <c r="DB23" s="107"/>
      <c r="DC23" s="131">
        <v>3515.5</v>
      </c>
      <c r="DD23" s="114">
        <v>2343.67</v>
      </c>
      <c r="DE23" s="115">
        <v>3515.5</v>
      </c>
      <c r="DF23" s="107"/>
      <c r="DG23" s="130">
        <v>1182.79</v>
      </c>
      <c r="DH23" s="114">
        <v>788.53</v>
      </c>
      <c r="DI23" s="118">
        <v>1182.79</v>
      </c>
    </row>
    <row r="24" spans="1:113" ht="12" thickBot="1" x14ac:dyDescent="0.25">
      <c r="A24" s="80" t="s">
        <v>68</v>
      </c>
      <c r="B24" s="82">
        <v>37078.740000000005</v>
      </c>
      <c r="C24" s="82">
        <v>1483.2599999999948</v>
      </c>
      <c r="D24" s="82">
        <v>38562</v>
      </c>
      <c r="E24" s="83">
        <v>25708</v>
      </c>
      <c r="F24" s="84">
        <v>38562</v>
      </c>
      <c r="G24" s="85"/>
      <c r="H24" s="137">
        <v>20437.86</v>
      </c>
      <c r="I24" s="83">
        <v>13625.24</v>
      </c>
      <c r="J24" s="84">
        <v>20437.86</v>
      </c>
      <c r="K24" s="85"/>
      <c r="L24" s="138">
        <v>10315.34</v>
      </c>
      <c r="M24" s="83">
        <v>6876.9000000000005</v>
      </c>
      <c r="N24" s="84">
        <v>10315.34</v>
      </c>
      <c r="O24" s="85"/>
      <c r="P24" s="137">
        <v>3470.58</v>
      </c>
      <c r="Q24" s="83">
        <v>2313.7199999999998</v>
      </c>
      <c r="R24" s="86">
        <v>3470.58</v>
      </c>
      <c r="S24" s="105"/>
      <c r="T24" s="80" t="s">
        <v>68</v>
      </c>
      <c r="U24" s="82">
        <v>67977.549999999988</v>
      </c>
      <c r="V24" s="82">
        <v>2719.2100000000064</v>
      </c>
      <c r="W24" s="82">
        <v>70696.759999999995</v>
      </c>
      <c r="X24" s="83">
        <v>47131.18</v>
      </c>
      <c r="Y24" s="84">
        <v>70696.759999999995</v>
      </c>
      <c r="Z24" s="139"/>
      <c r="AA24" s="137">
        <v>37469.29</v>
      </c>
      <c r="AB24" s="140">
        <v>24979.64</v>
      </c>
      <c r="AC24" s="141">
        <v>37469.339999999997</v>
      </c>
      <c r="AD24" s="139"/>
      <c r="AE24" s="138">
        <v>18911.39</v>
      </c>
      <c r="AF24" s="83">
        <v>12607.6</v>
      </c>
      <c r="AG24" s="84">
        <v>18911.39</v>
      </c>
      <c r="AH24" s="139"/>
      <c r="AI24" s="137">
        <v>6362.71</v>
      </c>
      <c r="AJ24" s="83">
        <v>4241.8100000000004</v>
      </c>
      <c r="AK24" s="86">
        <v>6362.71</v>
      </c>
      <c r="AL24" s="105"/>
      <c r="AM24" s="142" t="s">
        <v>68</v>
      </c>
      <c r="AN24" s="143">
        <v>26750.289999999997</v>
      </c>
      <c r="AO24" s="144">
        <v>1070.1200000000026</v>
      </c>
      <c r="AP24" s="145">
        <v>27820.41</v>
      </c>
      <c r="AQ24" s="140">
        <v>18546.939999999999</v>
      </c>
      <c r="AR24" s="146">
        <v>27820.41</v>
      </c>
      <c r="AS24" s="139"/>
      <c r="AT24" s="147">
        <v>14744.82</v>
      </c>
      <c r="AU24" s="83">
        <v>9829.8799999999992</v>
      </c>
      <c r="AV24" s="84">
        <v>14744.82</v>
      </c>
      <c r="AW24" s="139"/>
      <c r="AX24" s="148">
        <v>7441.96</v>
      </c>
      <c r="AY24" s="140">
        <v>4961.3100000000004</v>
      </c>
      <c r="AZ24" s="146">
        <v>7441.96</v>
      </c>
      <c r="BA24" s="139"/>
      <c r="BB24" s="147">
        <v>2503.84</v>
      </c>
      <c r="BC24" s="140">
        <v>1669.23</v>
      </c>
      <c r="BD24" s="149">
        <v>2503.84</v>
      </c>
      <c r="BE24" s="105"/>
      <c r="BF24" s="142" t="s">
        <v>68</v>
      </c>
      <c r="BG24" s="143">
        <v>49042.04</v>
      </c>
      <c r="BH24" s="144">
        <v>1961.6800000000003</v>
      </c>
      <c r="BI24" s="145">
        <v>51003.72</v>
      </c>
      <c r="BJ24" s="140">
        <v>34002.480000000003</v>
      </c>
      <c r="BK24" s="146">
        <v>51003.72</v>
      </c>
      <c r="BL24" s="139"/>
      <c r="BM24" s="147">
        <v>27031.98</v>
      </c>
      <c r="BN24" s="140">
        <v>18021.46</v>
      </c>
      <c r="BO24" s="141">
        <v>27032.22</v>
      </c>
      <c r="BP24" s="139"/>
      <c r="BQ24" s="148">
        <v>13643.5</v>
      </c>
      <c r="BR24" s="140">
        <v>9095.67</v>
      </c>
      <c r="BS24" s="146">
        <v>13643.5</v>
      </c>
      <c r="BT24" s="139"/>
      <c r="BU24" s="147">
        <v>4590.34</v>
      </c>
      <c r="BV24" s="140">
        <v>3060.23</v>
      </c>
      <c r="BW24" s="149">
        <v>4590.34</v>
      </c>
      <c r="BX24" s="105"/>
      <c r="BY24" s="150" t="s">
        <v>68</v>
      </c>
      <c r="BZ24" s="151">
        <v>26646.46</v>
      </c>
      <c r="CA24" s="152">
        <v>1065.8999999999978</v>
      </c>
      <c r="CB24" s="153">
        <v>27712.359999999997</v>
      </c>
      <c r="CC24" s="140">
        <v>18474.91</v>
      </c>
      <c r="CD24" s="146">
        <v>27712.36</v>
      </c>
      <c r="CE24" s="139"/>
      <c r="CF24" s="154">
        <v>14687.56</v>
      </c>
      <c r="CG24" s="83">
        <v>9791.7100000000009</v>
      </c>
      <c r="CH24" s="84">
        <v>14687.56</v>
      </c>
      <c r="CI24" s="139"/>
      <c r="CJ24" s="155">
        <v>7413.06</v>
      </c>
      <c r="CK24" s="140">
        <v>4942.04</v>
      </c>
      <c r="CL24" s="146">
        <v>7413.06</v>
      </c>
      <c r="CM24" s="139"/>
      <c r="CN24" s="154">
        <v>2494.1200000000003</v>
      </c>
      <c r="CO24" s="140">
        <v>1662.75</v>
      </c>
      <c r="CP24" s="149">
        <v>2494.12</v>
      </c>
      <c r="CQ24" s="105"/>
      <c r="CR24" s="156" t="s">
        <v>68</v>
      </c>
      <c r="CS24" s="157">
        <v>15163.800000000001</v>
      </c>
      <c r="CT24" s="158">
        <v>606.64999999999964</v>
      </c>
      <c r="CU24" s="159">
        <v>15770.45</v>
      </c>
      <c r="CV24" s="140">
        <v>10513.64</v>
      </c>
      <c r="CW24" s="146">
        <v>15770.45</v>
      </c>
      <c r="CX24" s="139"/>
      <c r="CY24" s="160">
        <v>8358.34</v>
      </c>
      <c r="CZ24" s="83">
        <v>5572.2300000000005</v>
      </c>
      <c r="DA24" s="84">
        <v>8358.34</v>
      </c>
      <c r="DB24" s="139"/>
      <c r="DC24" s="161">
        <v>4218.6000000000004</v>
      </c>
      <c r="DD24" s="140">
        <v>2812.4</v>
      </c>
      <c r="DE24" s="146">
        <v>4218.6000000000004</v>
      </c>
      <c r="DF24" s="139"/>
      <c r="DG24" s="160">
        <v>1419.35</v>
      </c>
      <c r="DH24" s="140">
        <v>946.24</v>
      </c>
      <c r="DI24" s="149">
        <v>1419.35</v>
      </c>
    </row>
    <row r="25" spans="1:113" ht="13.5" customHeight="1" thickBot="1" x14ac:dyDescent="0.25">
      <c r="A25" s="622" t="s">
        <v>95</v>
      </c>
      <c r="B25" s="623"/>
      <c r="C25" s="623"/>
      <c r="D25" s="623"/>
      <c r="E25" s="623"/>
      <c r="F25" s="623"/>
      <c r="G25" s="623"/>
      <c r="H25" s="623"/>
      <c r="I25" s="623"/>
      <c r="J25" s="623"/>
      <c r="K25" s="623"/>
      <c r="L25" s="623"/>
      <c r="M25" s="623"/>
      <c r="N25" s="623"/>
      <c r="O25" s="623"/>
      <c r="P25" s="623"/>
      <c r="Q25" s="623"/>
      <c r="R25" s="624"/>
      <c r="S25" s="162"/>
      <c r="T25" s="625" t="s">
        <v>96</v>
      </c>
      <c r="U25" s="626"/>
      <c r="V25" s="626"/>
      <c r="W25" s="626"/>
      <c r="X25" s="626"/>
      <c r="Y25" s="626"/>
      <c r="Z25" s="626"/>
      <c r="AA25" s="626"/>
      <c r="AB25" s="626"/>
      <c r="AC25" s="626"/>
      <c r="AD25" s="626"/>
      <c r="AE25" s="626"/>
      <c r="AF25" s="626"/>
      <c r="AG25" s="626"/>
      <c r="AH25" s="626"/>
      <c r="AI25" s="626"/>
      <c r="AJ25" s="626"/>
      <c r="AK25" s="627"/>
      <c r="AL25" s="99"/>
      <c r="AM25" s="625" t="s">
        <v>95</v>
      </c>
      <c r="AN25" s="626"/>
      <c r="AO25" s="626"/>
      <c r="AP25" s="626"/>
      <c r="AQ25" s="626"/>
      <c r="AR25" s="626"/>
      <c r="AS25" s="626"/>
      <c r="AT25" s="626"/>
      <c r="AU25" s="626"/>
      <c r="AV25" s="626"/>
      <c r="AW25" s="626"/>
      <c r="AX25" s="626"/>
      <c r="AY25" s="626"/>
      <c r="AZ25" s="626"/>
      <c r="BA25" s="626"/>
      <c r="BB25" s="626"/>
      <c r="BC25" s="626"/>
      <c r="BD25" s="627"/>
      <c r="BE25" s="99"/>
      <c r="BF25" s="625" t="s">
        <v>96</v>
      </c>
      <c r="BG25" s="626"/>
      <c r="BH25" s="626"/>
      <c r="BI25" s="626"/>
      <c r="BJ25" s="626"/>
      <c r="BK25" s="626"/>
      <c r="BL25" s="626"/>
      <c r="BM25" s="626"/>
      <c r="BN25" s="626"/>
      <c r="BO25" s="626"/>
      <c r="BP25" s="626"/>
      <c r="BQ25" s="626"/>
      <c r="BR25" s="626"/>
      <c r="BS25" s="626"/>
      <c r="BT25" s="626"/>
      <c r="BU25" s="626"/>
      <c r="BV25" s="626"/>
      <c r="BW25" s="627"/>
      <c r="BX25" s="99"/>
      <c r="BY25" s="625" t="s">
        <v>95</v>
      </c>
      <c r="BZ25" s="626"/>
      <c r="CA25" s="626"/>
      <c r="CB25" s="626"/>
      <c r="CC25" s="626"/>
      <c r="CD25" s="626"/>
      <c r="CE25" s="626"/>
      <c r="CF25" s="626"/>
      <c r="CG25" s="626"/>
      <c r="CH25" s="626"/>
      <c r="CI25" s="626"/>
      <c r="CJ25" s="626"/>
      <c r="CK25" s="626"/>
      <c r="CL25" s="626"/>
      <c r="CM25" s="626"/>
      <c r="CN25" s="626"/>
      <c r="CO25" s="626"/>
      <c r="CP25" s="627"/>
      <c r="CQ25" s="99"/>
      <c r="CR25" s="625" t="s">
        <v>95</v>
      </c>
      <c r="CS25" s="626"/>
      <c r="CT25" s="626"/>
      <c r="CU25" s="626"/>
      <c r="CV25" s="626"/>
      <c r="CW25" s="626"/>
      <c r="CX25" s="626"/>
      <c r="CY25" s="626"/>
      <c r="CZ25" s="626"/>
      <c r="DA25" s="626"/>
      <c r="DB25" s="626"/>
      <c r="DC25" s="626"/>
      <c r="DD25" s="626"/>
      <c r="DE25" s="626"/>
      <c r="DF25" s="626"/>
      <c r="DG25" s="626"/>
      <c r="DH25" s="626"/>
      <c r="DI25" s="627"/>
    </row>
    <row r="26" spans="1:113" ht="14.25" customHeight="1" x14ac:dyDescent="0.2">
      <c r="A26" s="640" t="s">
        <v>87</v>
      </c>
      <c r="B26" s="642" t="s">
        <v>88</v>
      </c>
      <c r="C26" s="642" t="s">
        <v>38</v>
      </c>
      <c r="D26" s="642" t="s">
        <v>89</v>
      </c>
      <c r="E26" s="636" t="s">
        <v>40</v>
      </c>
      <c r="F26" s="638" t="s">
        <v>41</v>
      </c>
      <c r="G26" s="68"/>
      <c r="H26" s="634" t="s">
        <v>90</v>
      </c>
      <c r="I26" s="636" t="s">
        <v>40</v>
      </c>
      <c r="J26" s="638" t="s">
        <v>41</v>
      </c>
      <c r="K26" s="68"/>
      <c r="L26" s="634" t="s">
        <v>91</v>
      </c>
      <c r="M26" s="636" t="s">
        <v>40</v>
      </c>
      <c r="N26" s="638" t="s">
        <v>41</v>
      </c>
      <c r="O26" s="68"/>
      <c r="P26" s="634" t="s">
        <v>92</v>
      </c>
      <c r="Q26" s="636" t="s">
        <v>40</v>
      </c>
      <c r="R26" s="638" t="s">
        <v>41</v>
      </c>
      <c r="S26" s="100"/>
      <c r="T26" s="652" t="s">
        <v>87</v>
      </c>
      <c r="U26" s="642" t="s">
        <v>88</v>
      </c>
      <c r="V26" s="644" t="s">
        <v>38</v>
      </c>
      <c r="W26" s="644" t="s">
        <v>89</v>
      </c>
      <c r="X26" s="646" t="s">
        <v>40</v>
      </c>
      <c r="Y26" s="648" t="s">
        <v>41</v>
      </c>
      <c r="Z26" s="101"/>
      <c r="AA26" s="650" t="s">
        <v>90</v>
      </c>
      <c r="AB26" s="646" t="s">
        <v>40</v>
      </c>
      <c r="AC26" s="648" t="s">
        <v>41</v>
      </c>
      <c r="AD26" s="101"/>
      <c r="AE26" s="650" t="s">
        <v>91</v>
      </c>
      <c r="AF26" s="646" t="s">
        <v>40</v>
      </c>
      <c r="AG26" s="648" t="s">
        <v>41</v>
      </c>
      <c r="AH26" s="101"/>
      <c r="AI26" s="650" t="s">
        <v>92</v>
      </c>
      <c r="AJ26" s="646" t="s">
        <v>40</v>
      </c>
      <c r="AK26" s="648" t="s">
        <v>41</v>
      </c>
      <c r="AL26" s="100"/>
      <c r="AM26" s="654" t="s">
        <v>2</v>
      </c>
      <c r="AN26" s="656" t="s">
        <v>88</v>
      </c>
      <c r="AO26" s="656" t="s">
        <v>38</v>
      </c>
      <c r="AP26" s="656" t="s">
        <v>89</v>
      </c>
      <c r="AQ26" s="646" t="s">
        <v>40</v>
      </c>
      <c r="AR26" s="648" t="s">
        <v>41</v>
      </c>
      <c r="AS26" s="101"/>
      <c r="AT26" s="658" t="s">
        <v>90</v>
      </c>
      <c r="AU26" s="646" t="s">
        <v>40</v>
      </c>
      <c r="AV26" s="648" t="s">
        <v>41</v>
      </c>
      <c r="AW26" s="101"/>
      <c r="AX26" s="658" t="s">
        <v>91</v>
      </c>
      <c r="AY26" s="646" t="s">
        <v>40</v>
      </c>
      <c r="AZ26" s="648" t="s">
        <v>41</v>
      </c>
      <c r="BA26" s="101"/>
      <c r="BB26" s="658" t="s">
        <v>92</v>
      </c>
      <c r="BC26" s="646" t="s">
        <v>40</v>
      </c>
      <c r="BD26" s="648" t="s">
        <v>41</v>
      </c>
      <c r="BE26" s="100"/>
      <c r="BF26" s="654" t="s">
        <v>2</v>
      </c>
      <c r="BG26" s="656" t="s">
        <v>88</v>
      </c>
      <c r="BH26" s="656" t="s">
        <v>38</v>
      </c>
      <c r="BI26" s="656" t="s">
        <v>89</v>
      </c>
      <c r="BJ26" s="646" t="s">
        <v>40</v>
      </c>
      <c r="BK26" s="648" t="s">
        <v>41</v>
      </c>
      <c r="BL26" s="101"/>
      <c r="BM26" s="658" t="s">
        <v>90</v>
      </c>
      <c r="BN26" s="646" t="s">
        <v>40</v>
      </c>
      <c r="BO26" s="648" t="s">
        <v>41</v>
      </c>
      <c r="BP26" s="101"/>
      <c r="BQ26" s="658" t="s">
        <v>91</v>
      </c>
      <c r="BR26" s="646" t="s">
        <v>40</v>
      </c>
      <c r="BS26" s="648" t="s">
        <v>41</v>
      </c>
      <c r="BT26" s="101"/>
      <c r="BU26" s="658" t="s">
        <v>92</v>
      </c>
      <c r="BV26" s="646" t="s">
        <v>40</v>
      </c>
      <c r="BW26" s="648" t="s">
        <v>41</v>
      </c>
      <c r="BX26" s="100"/>
      <c r="BY26" s="662" t="s">
        <v>93</v>
      </c>
      <c r="BZ26" s="664" t="s">
        <v>88</v>
      </c>
      <c r="CA26" s="664" t="s">
        <v>38</v>
      </c>
      <c r="CB26" s="664" t="s">
        <v>89</v>
      </c>
      <c r="CC26" s="646" t="s">
        <v>40</v>
      </c>
      <c r="CD26" s="648" t="s">
        <v>41</v>
      </c>
      <c r="CE26" s="101"/>
      <c r="CF26" s="660" t="s">
        <v>90</v>
      </c>
      <c r="CG26" s="646" t="s">
        <v>40</v>
      </c>
      <c r="CH26" s="648" t="s">
        <v>41</v>
      </c>
      <c r="CI26" s="101"/>
      <c r="CJ26" s="660" t="s">
        <v>91</v>
      </c>
      <c r="CK26" s="646" t="s">
        <v>40</v>
      </c>
      <c r="CL26" s="648" t="s">
        <v>41</v>
      </c>
      <c r="CM26" s="101"/>
      <c r="CN26" s="660" t="s">
        <v>92</v>
      </c>
      <c r="CO26" s="646" t="s">
        <v>40</v>
      </c>
      <c r="CP26" s="648" t="s">
        <v>41</v>
      </c>
      <c r="CQ26" s="100"/>
      <c r="CR26" s="670" t="s">
        <v>94</v>
      </c>
      <c r="CS26" s="668" t="s">
        <v>88</v>
      </c>
      <c r="CT26" s="668" t="s">
        <v>38</v>
      </c>
      <c r="CU26" s="668" t="s">
        <v>89</v>
      </c>
      <c r="CV26" s="646" t="s">
        <v>40</v>
      </c>
      <c r="CW26" s="648" t="s">
        <v>41</v>
      </c>
      <c r="CX26" s="101"/>
      <c r="CY26" s="666" t="s">
        <v>90</v>
      </c>
      <c r="CZ26" s="646" t="s">
        <v>40</v>
      </c>
      <c r="DA26" s="648" t="s">
        <v>41</v>
      </c>
      <c r="DB26" s="101"/>
      <c r="DC26" s="666" t="s">
        <v>91</v>
      </c>
      <c r="DD26" s="646" t="s">
        <v>40</v>
      </c>
      <c r="DE26" s="648" t="s">
        <v>41</v>
      </c>
      <c r="DF26" s="101"/>
      <c r="DG26" s="666" t="s">
        <v>92</v>
      </c>
      <c r="DH26" s="646" t="s">
        <v>40</v>
      </c>
      <c r="DI26" s="648" t="s">
        <v>41</v>
      </c>
    </row>
    <row r="27" spans="1:113" ht="14.25" customHeight="1" thickBot="1" x14ac:dyDescent="0.25">
      <c r="A27" s="641"/>
      <c r="B27" s="643"/>
      <c r="C27" s="643"/>
      <c r="D27" s="643"/>
      <c r="E27" s="637"/>
      <c r="F27" s="639"/>
      <c r="G27" s="70"/>
      <c r="H27" s="635"/>
      <c r="I27" s="637"/>
      <c r="J27" s="639"/>
      <c r="K27" s="70"/>
      <c r="L27" s="635"/>
      <c r="M27" s="637"/>
      <c r="N27" s="639"/>
      <c r="O27" s="70"/>
      <c r="P27" s="635"/>
      <c r="Q27" s="637"/>
      <c r="R27" s="639"/>
      <c r="S27" s="100"/>
      <c r="T27" s="653"/>
      <c r="U27" s="643"/>
      <c r="V27" s="645"/>
      <c r="W27" s="645"/>
      <c r="X27" s="647"/>
      <c r="Y27" s="649"/>
      <c r="Z27" s="102"/>
      <c r="AA27" s="651"/>
      <c r="AB27" s="647"/>
      <c r="AC27" s="649"/>
      <c r="AD27" s="102"/>
      <c r="AE27" s="651"/>
      <c r="AF27" s="647"/>
      <c r="AG27" s="649"/>
      <c r="AH27" s="102"/>
      <c r="AI27" s="651"/>
      <c r="AJ27" s="647"/>
      <c r="AK27" s="649"/>
      <c r="AL27" s="100"/>
      <c r="AM27" s="655"/>
      <c r="AN27" s="657"/>
      <c r="AO27" s="657"/>
      <c r="AP27" s="657"/>
      <c r="AQ27" s="647"/>
      <c r="AR27" s="649"/>
      <c r="AS27" s="102"/>
      <c r="AT27" s="659"/>
      <c r="AU27" s="647"/>
      <c r="AV27" s="649"/>
      <c r="AW27" s="102"/>
      <c r="AX27" s="659"/>
      <c r="AY27" s="647"/>
      <c r="AZ27" s="649"/>
      <c r="BA27" s="102"/>
      <c r="BB27" s="659"/>
      <c r="BC27" s="647"/>
      <c r="BD27" s="649"/>
      <c r="BE27" s="100"/>
      <c r="BF27" s="655"/>
      <c r="BG27" s="657"/>
      <c r="BH27" s="657"/>
      <c r="BI27" s="657"/>
      <c r="BJ27" s="647"/>
      <c r="BK27" s="649"/>
      <c r="BL27" s="102"/>
      <c r="BM27" s="659"/>
      <c r="BN27" s="647"/>
      <c r="BO27" s="649"/>
      <c r="BP27" s="102"/>
      <c r="BQ27" s="659"/>
      <c r="BR27" s="647"/>
      <c r="BS27" s="649"/>
      <c r="BT27" s="102"/>
      <c r="BU27" s="659"/>
      <c r="BV27" s="647"/>
      <c r="BW27" s="649"/>
      <c r="BX27" s="100"/>
      <c r="BY27" s="663"/>
      <c r="BZ27" s="665"/>
      <c r="CA27" s="665"/>
      <c r="CB27" s="665"/>
      <c r="CC27" s="647"/>
      <c r="CD27" s="649"/>
      <c r="CE27" s="102"/>
      <c r="CF27" s="661"/>
      <c r="CG27" s="647"/>
      <c r="CH27" s="649"/>
      <c r="CI27" s="102"/>
      <c r="CJ27" s="661"/>
      <c r="CK27" s="647"/>
      <c r="CL27" s="649"/>
      <c r="CM27" s="102"/>
      <c r="CN27" s="661"/>
      <c r="CO27" s="647"/>
      <c r="CP27" s="649"/>
      <c r="CQ27" s="100"/>
      <c r="CR27" s="671"/>
      <c r="CS27" s="669"/>
      <c r="CT27" s="669"/>
      <c r="CU27" s="669"/>
      <c r="CV27" s="647"/>
      <c r="CW27" s="649"/>
      <c r="CX27" s="102"/>
      <c r="CY27" s="667"/>
      <c r="CZ27" s="647"/>
      <c r="DA27" s="649"/>
      <c r="DB27" s="102"/>
      <c r="DC27" s="667"/>
      <c r="DD27" s="647"/>
      <c r="DE27" s="649"/>
      <c r="DF27" s="102"/>
      <c r="DG27" s="667"/>
      <c r="DH27" s="647"/>
      <c r="DI27" s="649"/>
    </row>
    <row r="28" spans="1:113" x14ac:dyDescent="0.2">
      <c r="A28" s="72" t="s">
        <v>50</v>
      </c>
      <c r="B28" s="74">
        <v>1880.43</v>
      </c>
      <c r="C28" s="74">
        <v>75.220000000000027</v>
      </c>
      <c r="D28" s="74">
        <v>1955.65</v>
      </c>
      <c r="E28" s="75">
        <v>1303.77</v>
      </c>
      <c r="F28" s="76">
        <v>1955.65</v>
      </c>
      <c r="G28" s="77"/>
      <c r="H28" s="103">
        <v>1036.5</v>
      </c>
      <c r="I28" s="75">
        <v>691</v>
      </c>
      <c r="J28" s="76">
        <v>1036.5</v>
      </c>
      <c r="K28" s="77"/>
      <c r="L28" s="104">
        <v>523.14</v>
      </c>
      <c r="M28" s="75">
        <v>348.76</v>
      </c>
      <c r="N28" s="76">
        <v>523.14</v>
      </c>
      <c r="O28" s="77"/>
      <c r="P28" s="103">
        <v>176.01</v>
      </c>
      <c r="Q28" s="75">
        <v>117.34</v>
      </c>
      <c r="R28" s="78">
        <v>176.01</v>
      </c>
      <c r="S28" s="105"/>
      <c r="T28" s="132" t="s">
        <v>50</v>
      </c>
      <c r="U28" s="74">
        <v>2209.5200000000004</v>
      </c>
      <c r="V28" s="74">
        <v>88.389999999999873</v>
      </c>
      <c r="W28" s="74">
        <v>2297.9100000000003</v>
      </c>
      <c r="X28" s="75">
        <v>1531.94</v>
      </c>
      <c r="Y28" s="76">
        <v>2297.91</v>
      </c>
      <c r="Z28" s="107"/>
      <c r="AA28" s="103">
        <v>1217.9000000000001</v>
      </c>
      <c r="AB28" s="114">
        <v>811.93</v>
      </c>
      <c r="AC28" s="119">
        <v>1217.8900000000001</v>
      </c>
      <c r="AD28" s="107"/>
      <c r="AE28" s="104">
        <v>614.70000000000005</v>
      </c>
      <c r="AF28" s="75">
        <v>409.8</v>
      </c>
      <c r="AG28" s="76">
        <v>614.70000000000005</v>
      </c>
      <c r="AH28" s="107"/>
      <c r="AI28" s="103">
        <v>206.82</v>
      </c>
      <c r="AJ28" s="75">
        <v>137.88</v>
      </c>
      <c r="AK28" s="78">
        <v>206.82</v>
      </c>
      <c r="AL28" s="105"/>
      <c r="AM28" s="110" t="s">
        <v>50</v>
      </c>
      <c r="AN28" s="111">
        <v>1346.89</v>
      </c>
      <c r="AO28" s="112">
        <v>53.879999999999882</v>
      </c>
      <c r="AP28" s="113">
        <v>1400.77</v>
      </c>
      <c r="AQ28" s="114">
        <v>933.85</v>
      </c>
      <c r="AR28" s="115">
        <v>1400.77</v>
      </c>
      <c r="AS28" s="107"/>
      <c r="AT28" s="116">
        <v>742.41</v>
      </c>
      <c r="AU28" s="75">
        <v>494.94</v>
      </c>
      <c r="AV28" s="76">
        <v>742.41</v>
      </c>
      <c r="AW28" s="107"/>
      <c r="AX28" s="117">
        <v>374.71</v>
      </c>
      <c r="AY28" s="114">
        <v>249.81</v>
      </c>
      <c r="AZ28" s="115">
        <v>374.71</v>
      </c>
      <c r="BA28" s="107"/>
      <c r="BB28" s="116">
        <v>126.07000000000001</v>
      </c>
      <c r="BC28" s="114">
        <v>84.050000000000011</v>
      </c>
      <c r="BD28" s="118">
        <v>126.07</v>
      </c>
      <c r="BE28" s="105"/>
      <c r="BF28" s="110" t="s">
        <v>50</v>
      </c>
      <c r="BG28" s="111">
        <v>1582.61</v>
      </c>
      <c r="BH28" s="112">
        <v>63.310000000000173</v>
      </c>
      <c r="BI28" s="113">
        <v>1645.92</v>
      </c>
      <c r="BJ28" s="114">
        <v>1097.28</v>
      </c>
      <c r="BK28" s="115">
        <v>1645.92</v>
      </c>
      <c r="BL28" s="107"/>
      <c r="BM28" s="116">
        <v>872.34</v>
      </c>
      <c r="BN28" s="114">
        <v>581.55999999999995</v>
      </c>
      <c r="BO28" s="119">
        <v>872.34</v>
      </c>
      <c r="BP28" s="107"/>
      <c r="BQ28" s="117">
        <v>440.28999999999996</v>
      </c>
      <c r="BR28" s="114">
        <v>293.52999999999997</v>
      </c>
      <c r="BS28" s="115">
        <v>440.29</v>
      </c>
      <c r="BT28" s="107"/>
      <c r="BU28" s="116">
        <v>148.13999999999999</v>
      </c>
      <c r="BV28" s="114">
        <v>98.76</v>
      </c>
      <c r="BW28" s="118">
        <v>148.13999999999999</v>
      </c>
      <c r="BX28" s="105">
        <v>0</v>
      </c>
      <c r="BY28" s="120" t="s">
        <v>50</v>
      </c>
      <c r="BZ28" s="121">
        <v>1311.22</v>
      </c>
      <c r="CA28" s="122">
        <v>52.450000000000045</v>
      </c>
      <c r="CB28" s="123">
        <v>1363.67</v>
      </c>
      <c r="CC28" s="114">
        <v>909.12</v>
      </c>
      <c r="CD28" s="115">
        <v>1363.67</v>
      </c>
      <c r="CE28" s="107"/>
      <c r="CF28" s="124">
        <v>722.75</v>
      </c>
      <c r="CG28" s="75">
        <v>481.84</v>
      </c>
      <c r="CH28" s="76">
        <v>722.75</v>
      </c>
      <c r="CI28" s="107"/>
      <c r="CJ28" s="125">
        <v>364.78999999999996</v>
      </c>
      <c r="CK28" s="114">
        <v>243.2</v>
      </c>
      <c r="CL28" s="115">
        <v>364.79</v>
      </c>
      <c r="CM28" s="107"/>
      <c r="CN28" s="124">
        <v>122.74000000000001</v>
      </c>
      <c r="CO28" s="114">
        <v>81.83</v>
      </c>
      <c r="CP28" s="118">
        <v>122.74</v>
      </c>
      <c r="CQ28" s="105"/>
      <c r="CR28" s="126" t="s">
        <v>50</v>
      </c>
      <c r="CS28" s="127">
        <v>760.45</v>
      </c>
      <c r="CT28" s="128">
        <v>30.419999999999959</v>
      </c>
      <c r="CU28" s="129">
        <v>790.87</v>
      </c>
      <c r="CV28" s="114">
        <v>527.25</v>
      </c>
      <c r="CW28" s="115">
        <v>790.87</v>
      </c>
      <c r="CX28" s="107"/>
      <c r="CY28" s="130">
        <v>419.17</v>
      </c>
      <c r="CZ28" s="75">
        <v>279.45</v>
      </c>
      <c r="DA28" s="76">
        <v>419.17</v>
      </c>
      <c r="DB28" s="107"/>
      <c r="DC28" s="131">
        <v>211.56</v>
      </c>
      <c r="DD28" s="114">
        <v>141.04</v>
      </c>
      <c r="DE28" s="115">
        <v>211.56</v>
      </c>
      <c r="DF28" s="107"/>
      <c r="DG28" s="130">
        <v>71.180000000000007</v>
      </c>
      <c r="DH28" s="114">
        <v>47.46</v>
      </c>
      <c r="DI28" s="118">
        <v>71.180000000000007</v>
      </c>
    </row>
    <row r="29" spans="1:113" x14ac:dyDescent="0.2">
      <c r="A29" s="72" t="s">
        <v>51</v>
      </c>
      <c r="B29" s="74">
        <v>2434.7800000000002</v>
      </c>
      <c r="C29" s="74">
        <v>97.400000000000091</v>
      </c>
      <c r="D29" s="74">
        <v>2532.1800000000003</v>
      </c>
      <c r="E29" s="75">
        <v>1688.12</v>
      </c>
      <c r="F29" s="76">
        <v>2532.1799999999998</v>
      </c>
      <c r="G29" s="77"/>
      <c r="H29" s="103">
        <v>1342.06</v>
      </c>
      <c r="I29" s="75">
        <v>894.71</v>
      </c>
      <c r="J29" s="76">
        <v>1342.06</v>
      </c>
      <c r="K29" s="77"/>
      <c r="L29" s="104">
        <v>677.36</v>
      </c>
      <c r="M29" s="75">
        <v>451.58</v>
      </c>
      <c r="N29" s="76">
        <v>677.36</v>
      </c>
      <c r="O29" s="77"/>
      <c r="P29" s="103">
        <v>227.89999999999998</v>
      </c>
      <c r="Q29" s="75">
        <v>151.94</v>
      </c>
      <c r="R29" s="78">
        <v>227.9</v>
      </c>
      <c r="S29" s="105"/>
      <c r="T29" s="132" t="s">
        <v>51</v>
      </c>
      <c r="U29" s="74">
        <v>2860.88</v>
      </c>
      <c r="V29" s="74">
        <v>114.44000000000005</v>
      </c>
      <c r="W29" s="74">
        <v>2975.32</v>
      </c>
      <c r="X29" s="75">
        <v>1983.55</v>
      </c>
      <c r="Y29" s="76">
        <v>2975.32</v>
      </c>
      <c r="Z29" s="107"/>
      <c r="AA29" s="103">
        <v>1576.92</v>
      </c>
      <c r="AB29" s="114">
        <v>1051.29</v>
      </c>
      <c r="AC29" s="119">
        <v>1576.93</v>
      </c>
      <c r="AD29" s="107"/>
      <c r="AE29" s="104">
        <v>795.9</v>
      </c>
      <c r="AF29" s="75">
        <v>530.6</v>
      </c>
      <c r="AG29" s="76">
        <v>795.9</v>
      </c>
      <c r="AH29" s="107"/>
      <c r="AI29" s="103">
        <v>267.77999999999997</v>
      </c>
      <c r="AJ29" s="75">
        <v>178.52</v>
      </c>
      <c r="AK29" s="78">
        <v>267.77999999999997</v>
      </c>
      <c r="AL29" s="105"/>
      <c r="AM29" s="110" t="s">
        <v>51</v>
      </c>
      <c r="AN29" s="111">
        <v>1789.78</v>
      </c>
      <c r="AO29" s="112">
        <v>71.599999999999909</v>
      </c>
      <c r="AP29" s="113">
        <v>1861.3799999999999</v>
      </c>
      <c r="AQ29" s="114">
        <v>1240.92</v>
      </c>
      <c r="AR29" s="115">
        <v>1861.38</v>
      </c>
      <c r="AS29" s="107"/>
      <c r="AT29" s="116">
        <v>986.54</v>
      </c>
      <c r="AU29" s="75">
        <v>657.7</v>
      </c>
      <c r="AV29" s="76">
        <v>986.54</v>
      </c>
      <c r="AW29" s="107"/>
      <c r="AX29" s="117">
        <v>497.92</v>
      </c>
      <c r="AY29" s="114">
        <v>331.95</v>
      </c>
      <c r="AZ29" s="115">
        <v>497.92</v>
      </c>
      <c r="BA29" s="107"/>
      <c r="BB29" s="116">
        <v>167.53</v>
      </c>
      <c r="BC29" s="114">
        <v>111.69000000000001</v>
      </c>
      <c r="BD29" s="118">
        <v>167.53</v>
      </c>
      <c r="BE29" s="105"/>
      <c r="BF29" s="110" t="s">
        <v>51</v>
      </c>
      <c r="BG29" s="111">
        <v>2102.9900000000002</v>
      </c>
      <c r="BH29" s="112">
        <v>84.119999999999891</v>
      </c>
      <c r="BI29" s="113">
        <v>2187.11</v>
      </c>
      <c r="BJ29" s="114">
        <v>1458.08</v>
      </c>
      <c r="BK29" s="115">
        <v>2187.11</v>
      </c>
      <c r="BL29" s="107"/>
      <c r="BM29" s="116">
        <v>1159.17</v>
      </c>
      <c r="BN29" s="114">
        <v>772.8</v>
      </c>
      <c r="BO29" s="119">
        <v>1159.19</v>
      </c>
      <c r="BP29" s="107"/>
      <c r="BQ29" s="117">
        <v>585.05999999999995</v>
      </c>
      <c r="BR29" s="114">
        <v>390.04</v>
      </c>
      <c r="BS29" s="115">
        <v>585.05999999999995</v>
      </c>
      <c r="BT29" s="107"/>
      <c r="BU29" s="116">
        <v>196.84</v>
      </c>
      <c r="BV29" s="114">
        <v>131.22999999999999</v>
      </c>
      <c r="BW29" s="118">
        <v>196.84</v>
      </c>
      <c r="BX29" s="105"/>
      <c r="BY29" s="120" t="s">
        <v>51</v>
      </c>
      <c r="BZ29" s="121">
        <v>1758.58</v>
      </c>
      <c r="CA29" s="122">
        <v>70.350000000000136</v>
      </c>
      <c r="CB29" s="123">
        <v>1828.93</v>
      </c>
      <c r="CC29" s="114">
        <v>1219.29</v>
      </c>
      <c r="CD29" s="115">
        <v>1828.93</v>
      </c>
      <c r="CE29" s="107"/>
      <c r="CF29" s="124">
        <v>969.34</v>
      </c>
      <c r="CG29" s="75">
        <v>646.23</v>
      </c>
      <c r="CH29" s="76">
        <v>969.34</v>
      </c>
      <c r="CI29" s="107"/>
      <c r="CJ29" s="125">
        <v>489.24</v>
      </c>
      <c r="CK29" s="114">
        <v>326.16000000000003</v>
      </c>
      <c r="CL29" s="115">
        <v>489.24</v>
      </c>
      <c r="CM29" s="107"/>
      <c r="CN29" s="124">
        <v>164.60999999999999</v>
      </c>
      <c r="CO29" s="114">
        <v>109.74</v>
      </c>
      <c r="CP29" s="118">
        <v>164.61</v>
      </c>
      <c r="CQ29" s="105"/>
      <c r="CR29" s="126" t="s">
        <v>51</v>
      </c>
      <c r="CS29" s="127">
        <v>1035.1099999999999</v>
      </c>
      <c r="CT29" s="128">
        <v>41.410000000000082</v>
      </c>
      <c r="CU29" s="129">
        <v>1076.52</v>
      </c>
      <c r="CV29" s="114">
        <v>717.68</v>
      </c>
      <c r="CW29" s="115">
        <v>1076.52</v>
      </c>
      <c r="CX29" s="107"/>
      <c r="CY29" s="130">
        <v>570.55999999999995</v>
      </c>
      <c r="CZ29" s="75">
        <v>380.38</v>
      </c>
      <c r="DA29" s="76">
        <v>570.55999999999995</v>
      </c>
      <c r="DB29" s="107"/>
      <c r="DC29" s="131">
        <v>287.96999999999997</v>
      </c>
      <c r="DD29" s="114">
        <v>191.98</v>
      </c>
      <c r="DE29" s="115">
        <v>287.97000000000003</v>
      </c>
      <c r="DF29" s="107"/>
      <c r="DG29" s="130">
        <v>96.89</v>
      </c>
      <c r="DH29" s="114">
        <v>64.600000000000009</v>
      </c>
      <c r="DI29" s="118">
        <v>96.89</v>
      </c>
    </row>
    <row r="30" spans="1:113" x14ac:dyDescent="0.2">
      <c r="A30" s="72" t="s">
        <v>52</v>
      </c>
      <c r="B30" s="74">
        <v>3480.4100000000003</v>
      </c>
      <c r="C30" s="74">
        <v>139.2199999999998</v>
      </c>
      <c r="D30" s="74">
        <v>3619.63</v>
      </c>
      <c r="E30" s="75">
        <v>2413.09</v>
      </c>
      <c r="F30" s="76">
        <v>3619.63</v>
      </c>
      <c r="G30" s="77"/>
      <c r="H30" s="103">
        <v>1918.41</v>
      </c>
      <c r="I30" s="75">
        <v>1278.94</v>
      </c>
      <c r="J30" s="76">
        <v>1918.41</v>
      </c>
      <c r="K30" s="77"/>
      <c r="L30" s="104">
        <v>968.26</v>
      </c>
      <c r="M30" s="75">
        <v>645.51</v>
      </c>
      <c r="N30" s="76">
        <v>968.26</v>
      </c>
      <c r="O30" s="77"/>
      <c r="P30" s="103">
        <v>325.77</v>
      </c>
      <c r="Q30" s="75">
        <v>217.18</v>
      </c>
      <c r="R30" s="78">
        <v>325.77</v>
      </c>
      <c r="S30" s="105"/>
      <c r="T30" s="132" t="s">
        <v>52</v>
      </c>
      <c r="U30" s="74">
        <v>4089.4900000000002</v>
      </c>
      <c r="V30" s="74">
        <v>163.58000000000038</v>
      </c>
      <c r="W30" s="74">
        <v>4253.0700000000006</v>
      </c>
      <c r="X30" s="75">
        <v>2835.38</v>
      </c>
      <c r="Y30" s="76">
        <v>4253.07</v>
      </c>
      <c r="Z30" s="107"/>
      <c r="AA30" s="103">
        <v>2254.13</v>
      </c>
      <c r="AB30" s="114">
        <v>1502.76</v>
      </c>
      <c r="AC30" s="119">
        <v>2254.1400000000003</v>
      </c>
      <c r="AD30" s="107"/>
      <c r="AE30" s="104">
        <v>1137.7</v>
      </c>
      <c r="AF30" s="75">
        <v>758.47</v>
      </c>
      <c r="AG30" s="76">
        <v>1137.7</v>
      </c>
      <c r="AH30" s="107"/>
      <c r="AI30" s="103">
        <v>382.78</v>
      </c>
      <c r="AJ30" s="75">
        <v>255.19</v>
      </c>
      <c r="AK30" s="78">
        <v>382.78</v>
      </c>
      <c r="AL30" s="105"/>
      <c r="AM30" s="110" t="s">
        <v>52</v>
      </c>
      <c r="AN30" s="111">
        <v>2593.1600000000003</v>
      </c>
      <c r="AO30" s="112">
        <v>103.73000000000002</v>
      </c>
      <c r="AP30" s="113">
        <v>2696.8900000000003</v>
      </c>
      <c r="AQ30" s="114">
        <v>1797.93</v>
      </c>
      <c r="AR30" s="115">
        <v>2696.89</v>
      </c>
      <c r="AS30" s="107"/>
      <c r="AT30" s="116">
        <v>1429.36</v>
      </c>
      <c r="AU30" s="75">
        <v>952.91</v>
      </c>
      <c r="AV30" s="76">
        <v>1429.36</v>
      </c>
      <c r="AW30" s="107"/>
      <c r="AX30" s="117">
        <v>721.42</v>
      </c>
      <c r="AY30" s="114">
        <v>480.95</v>
      </c>
      <c r="AZ30" s="115">
        <v>721.42</v>
      </c>
      <c r="BA30" s="107"/>
      <c r="BB30" s="116">
        <v>242.73</v>
      </c>
      <c r="BC30" s="114">
        <v>161.82</v>
      </c>
      <c r="BD30" s="118">
        <v>242.73</v>
      </c>
      <c r="BE30" s="105"/>
      <c r="BF30" s="110" t="s">
        <v>52</v>
      </c>
      <c r="BG30" s="111">
        <v>3046.9500000000003</v>
      </c>
      <c r="BH30" s="112">
        <v>121.88000000000011</v>
      </c>
      <c r="BI30" s="113">
        <v>3168.8300000000004</v>
      </c>
      <c r="BJ30" s="114">
        <v>2112.5600000000004</v>
      </c>
      <c r="BK30" s="115">
        <v>3168.83</v>
      </c>
      <c r="BL30" s="107"/>
      <c r="BM30" s="116">
        <v>1679.48</v>
      </c>
      <c r="BN30" s="114">
        <v>1119.67</v>
      </c>
      <c r="BO30" s="119">
        <v>1679.5</v>
      </c>
      <c r="BP30" s="107"/>
      <c r="BQ30" s="117">
        <v>847.67</v>
      </c>
      <c r="BR30" s="114">
        <v>565.12</v>
      </c>
      <c r="BS30" s="115">
        <v>847.67</v>
      </c>
      <c r="BT30" s="107"/>
      <c r="BU30" s="116">
        <v>285.2</v>
      </c>
      <c r="BV30" s="114">
        <v>190.14</v>
      </c>
      <c r="BW30" s="118">
        <v>285.2</v>
      </c>
      <c r="BX30" s="105"/>
      <c r="BY30" s="120" t="s">
        <v>52</v>
      </c>
      <c r="BZ30" s="121">
        <v>2108.65</v>
      </c>
      <c r="CA30" s="122">
        <v>84.349999999999909</v>
      </c>
      <c r="CB30" s="123">
        <v>2193</v>
      </c>
      <c r="CC30" s="114">
        <v>1462</v>
      </c>
      <c r="CD30" s="115">
        <v>2193</v>
      </c>
      <c r="CE30" s="107"/>
      <c r="CF30" s="124">
        <v>1162.29</v>
      </c>
      <c r="CG30" s="75">
        <v>774.86</v>
      </c>
      <c r="CH30" s="76">
        <v>1162.29</v>
      </c>
      <c r="CI30" s="107"/>
      <c r="CJ30" s="125">
        <v>586.63</v>
      </c>
      <c r="CK30" s="114">
        <v>391.09</v>
      </c>
      <c r="CL30" s="115">
        <v>586.63</v>
      </c>
      <c r="CM30" s="107"/>
      <c r="CN30" s="124">
        <v>197.37</v>
      </c>
      <c r="CO30" s="114">
        <v>131.58000000000001</v>
      </c>
      <c r="CP30" s="118">
        <v>197.37</v>
      </c>
      <c r="CQ30" s="105"/>
      <c r="CR30" s="126" t="s">
        <v>52</v>
      </c>
      <c r="CS30" s="127">
        <v>1637.67</v>
      </c>
      <c r="CT30" s="128">
        <v>65.509999999999991</v>
      </c>
      <c r="CU30" s="129">
        <v>1703.18</v>
      </c>
      <c r="CV30" s="114">
        <v>1135.46</v>
      </c>
      <c r="CW30" s="115">
        <v>1703.18</v>
      </c>
      <c r="CX30" s="107"/>
      <c r="CY30" s="130">
        <v>902.68999999999994</v>
      </c>
      <c r="CZ30" s="75">
        <v>601.79999999999995</v>
      </c>
      <c r="DA30" s="76">
        <v>902.69</v>
      </c>
      <c r="DB30" s="107"/>
      <c r="DC30" s="131">
        <v>455.61</v>
      </c>
      <c r="DD30" s="114">
        <v>303.74</v>
      </c>
      <c r="DE30" s="115">
        <v>455.61</v>
      </c>
      <c r="DF30" s="107"/>
      <c r="DG30" s="130">
        <v>153.29</v>
      </c>
      <c r="DH30" s="114">
        <v>102.2</v>
      </c>
      <c r="DI30" s="118">
        <v>153.29</v>
      </c>
    </row>
    <row r="31" spans="1:113" x14ac:dyDescent="0.2">
      <c r="A31" s="72" t="s">
        <v>53</v>
      </c>
      <c r="B31" s="74">
        <v>3739</v>
      </c>
      <c r="C31" s="74">
        <v>149.55999999999995</v>
      </c>
      <c r="D31" s="74">
        <v>3888.56</v>
      </c>
      <c r="E31" s="75">
        <v>2592.38</v>
      </c>
      <c r="F31" s="76">
        <v>3888.56</v>
      </c>
      <c r="G31" s="77"/>
      <c r="H31" s="103">
        <v>2060.94</v>
      </c>
      <c r="I31" s="75">
        <v>1373.96</v>
      </c>
      <c r="J31" s="76">
        <v>2060.94</v>
      </c>
      <c r="K31" s="77"/>
      <c r="L31" s="104">
        <v>1040.19</v>
      </c>
      <c r="M31" s="75">
        <v>693.46</v>
      </c>
      <c r="N31" s="76">
        <v>1040.19</v>
      </c>
      <c r="O31" s="77"/>
      <c r="P31" s="103">
        <v>349.98</v>
      </c>
      <c r="Q31" s="75">
        <v>233.32</v>
      </c>
      <c r="R31" s="78">
        <v>349.98</v>
      </c>
      <c r="S31" s="105"/>
      <c r="T31" s="132" t="s">
        <v>53</v>
      </c>
      <c r="U31" s="74">
        <v>4393.3200000000006</v>
      </c>
      <c r="V31" s="74">
        <v>175.73999999999978</v>
      </c>
      <c r="W31" s="74">
        <v>4569.0600000000004</v>
      </c>
      <c r="X31" s="75">
        <v>3046.04</v>
      </c>
      <c r="Y31" s="76">
        <v>4569.0600000000004</v>
      </c>
      <c r="Z31" s="107"/>
      <c r="AA31" s="103">
        <v>2421.61</v>
      </c>
      <c r="AB31" s="114">
        <v>1614.41</v>
      </c>
      <c r="AC31" s="119">
        <v>2421.61</v>
      </c>
      <c r="AD31" s="107"/>
      <c r="AE31" s="104">
        <v>1222.23</v>
      </c>
      <c r="AF31" s="75">
        <v>814.82</v>
      </c>
      <c r="AG31" s="76">
        <v>1222.23</v>
      </c>
      <c r="AH31" s="107"/>
      <c r="AI31" s="103">
        <v>411.21999999999997</v>
      </c>
      <c r="AJ31" s="75">
        <v>274.14999999999998</v>
      </c>
      <c r="AK31" s="78">
        <v>411.22</v>
      </c>
      <c r="AL31" s="105"/>
      <c r="AM31" s="110" t="s">
        <v>53</v>
      </c>
      <c r="AN31" s="111">
        <v>2761.09</v>
      </c>
      <c r="AO31" s="112">
        <v>110.45000000000027</v>
      </c>
      <c r="AP31" s="113">
        <v>2871.5400000000004</v>
      </c>
      <c r="AQ31" s="114">
        <v>1914.36</v>
      </c>
      <c r="AR31" s="115">
        <v>2871.54</v>
      </c>
      <c r="AS31" s="107"/>
      <c r="AT31" s="116">
        <v>1521.92</v>
      </c>
      <c r="AU31" s="75">
        <v>1014.62</v>
      </c>
      <c r="AV31" s="76">
        <v>1521.92</v>
      </c>
      <c r="AW31" s="107"/>
      <c r="AX31" s="117">
        <v>768.14</v>
      </c>
      <c r="AY31" s="114">
        <v>512.1</v>
      </c>
      <c r="AZ31" s="115">
        <v>768.14</v>
      </c>
      <c r="BA31" s="107"/>
      <c r="BB31" s="116">
        <v>258.44</v>
      </c>
      <c r="BC31" s="114">
        <v>172.29999999999998</v>
      </c>
      <c r="BD31" s="118">
        <v>258.44</v>
      </c>
      <c r="BE31" s="105"/>
      <c r="BF31" s="110" t="s">
        <v>53</v>
      </c>
      <c r="BG31" s="111">
        <v>3244.2700000000004</v>
      </c>
      <c r="BH31" s="112">
        <v>129.77999999999975</v>
      </c>
      <c r="BI31" s="113">
        <v>3374.05</v>
      </c>
      <c r="BJ31" s="114">
        <v>2249.3700000000003</v>
      </c>
      <c r="BK31" s="115">
        <v>3374.05</v>
      </c>
      <c r="BL31" s="107"/>
      <c r="BM31" s="116">
        <v>1788.25</v>
      </c>
      <c r="BN31" s="114">
        <v>1192.18</v>
      </c>
      <c r="BO31" s="119">
        <v>1788.26</v>
      </c>
      <c r="BP31" s="107"/>
      <c r="BQ31" s="117">
        <v>902.56</v>
      </c>
      <c r="BR31" s="114">
        <v>601.71</v>
      </c>
      <c r="BS31" s="115">
        <v>902.56</v>
      </c>
      <c r="BT31" s="107"/>
      <c r="BU31" s="116">
        <v>303.67</v>
      </c>
      <c r="BV31" s="114">
        <v>202.45</v>
      </c>
      <c r="BW31" s="118">
        <v>303.67</v>
      </c>
      <c r="BX31" s="105"/>
      <c r="BY31" s="120" t="s">
        <v>53</v>
      </c>
      <c r="BZ31" s="121">
        <v>2276.59</v>
      </c>
      <c r="CA31" s="122">
        <v>91.070000000000164</v>
      </c>
      <c r="CB31" s="123">
        <v>2367.6600000000003</v>
      </c>
      <c r="CC31" s="114">
        <v>1578.44</v>
      </c>
      <c r="CD31" s="115">
        <v>2367.66</v>
      </c>
      <c r="CE31" s="107"/>
      <c r="CF31" s="124">
        <v>1254.8599999999999</v>
      </c>
      <c r="CG31" s="75">
        <v>836.58</v>
      </c>
      <c r="CH31" s="76">
        <v>1254.8599999999999</v>
      </c>
      <c r="CI31" s="107"/>
      <c r="CJ31" s="125">
        <v>633.35</v>
      </c>
      <c r="CK31" s="114">
        <v>422.24</v>
      </c>
      <c r="CL31" s="115">
        <v>633.35</v>
      </c>
      <c r="CM31" s="107"/>
      <c r="CN31" s="124">
        <v>213.09</v>
      </c>
      <c r="CO31" s="114">
        <v>142.06</v>
      </c>
      <c r="CP31" s="118">
        <v>213.09</v>
      </c>
      <c r="CQ31" s="105"/>
      <c r="CR31" s="126" t="s">
        <v>53</v>
      </c>
      <c r="CS31" s="127">
        <v>1729.23</v>
      </c>
      <c r="CT31" s="128">
        <v>69.170000000000073</v>
      </c>
      <c r="CU31" s="129">
        <v>1798.4</v>
      </c>
      <c r="CV31" s="114">
        <v>1198.94</v>
      </c>
      <c r="CW31" s="115">
        <v>1798.4</v>
      </c>
      <c r="CX31" s="107"/>
      <c r="CY31" s="130">
        <v>953.16</v>
      </c>
      <c r="CZ31" s="75">
        <v>635.44000000000005</v>
      </c>
      <c r="DA31" s="76">
        <v>953.16</v>
      </c>
      <c r="DB31" s="107"/>
      <c r="DC31" s="131">
        <v>481.08</v>
      </c>
      <c r="DD31" s="114">
        <v>320.72000000000003</v>
      </c>
      <c r="DE31" s="115">
        <v>481.08</v>
      </c>
      <c r="DF31" s="107"/>
      <c r="DG31" s="130">
        <v>161.85999999999999</v>
      </c>
      <c r="DH31" s="114">
        <v>107.91000000000001</v>
      </c>
      <c r="DI31" s="118">
        <v>161.86000000000001</v>
      </c>
    </row>
    <row r="32" spans="1:113" x14ac:dyDescent="0.2">
      <c r="A32" s="72" t="s">
        <v>54</v>
      </c>
      <c r="B32" s="74">
        <v>4018.3900000000003</v>
      </c>
      <c r="C32" s="74">
        <v>160.73999999999978</v>
      </c>
      <c r="D32" s="74">
        <v>4179.13</v>
      </c>
      <c r="E32" s="75">
        <v>2786.09</v>
      </c>
      <c r="F32" s="76">
        <v>4179.13</v>
      </c>
      <c r="G32" s="77"/>
      <c r="H32" s="103">
        <v>2214.94</v>
      </c>
      <c r="I32" s="75">
        <v>1476.6299999999999</v>
      </c>
      <c r="J32" s="76">
        <v>2214.94</v>
      </c>
      <c r="K32" s="77"/>
      <c r="L32" s="104">
        <v>1117.92</v>
      </c>
      <c r="M32" s="75">
        <v>745.28</v>
      </c>
      <c r="N32" s="76">
        <v>1117.92</v>
      </c>
      <c r="O32" s="77"/>
      <c r="P32" s="103">
        <v>376.13</v>
      </c>
      <c r="Q32" s="75">
        <v>250.76</v>
      </c>
      <c r="R32" s="78">
        <v>376.13</v>
      </c>
      <c r="S32" s="105"/>
      <c r="T32" s="132" t="s">
        <v>54</v>
      </c>
      <c r="U32" s="74">
        <v>4721.6100000000006</v>
      </c>
      <c r="V32" s="74">
        <v>188.86999999999989</v>
      </c>
      <c r="W32" s="74">
        <v>4910.4800000000005</v>
      </c>
      <c r="X32" s="75">
        <v>3273.6600000000003</v>
      </c>
      <c r="Y32" s="76">
        <v>4910.4799999999996</v>
      </c>
      <c r="Z32" s="107"/>
      <c r="AA32" s="103">
        <v>2602.5600000000004</v>
      </c>
      <c r="AB32" s="114">
        <v>1735.05</v>
      </c>
      <c r="AC32" s="119">
        <v>2602.5600000000004</v>
      </c>
      <c r="AD32" s="107"/>
      <c r="AE32" s="104">
        <v>1313.56</v>
      </c>
      <c r="AF32" s="75">
        <v>875.71</v>
      </c>
      <c r="AG32" s="76">
        <v>1313.56</v>
      </c>
      <c r="AH32" s="107"/>
      <c r="AI32" s="103">
        <v>441.95</v>
      </c>
      <c r="AJ32" s="75">
        <v>294.64</v>
      </c>
      <c r="AK32" s="78">
        <v>441.95</v>
      </c>
      <c r="AL32" s="105"/>
      <c r="AM32" s="110" t="s">
        <v>54</v>
      </c>
      <c r="AN32" s="111">
        <v>2963.2200000000003</v>
      </c>
      <c r="AO32" s="112">
        <v>118.52999999999975</v>
      </c>
      <c r="AP32" s="113">
        <v>3081.75</v>
      </c>
      <c r="AQ32" s="114">
        <v>2054.5</v>
      </c>
      <c r="AR32" s="115">
        <v>3081.75</v>
      </c>
      <c r="AS32" s="107"/>
      <c r="AT32" s="116">
        <v>1633.33</v>
      </c>
      <c r="AU32" s="75">
        <v>1088.8900000000001</v>
      </c>
      <c r="AV32" s="76">
        <v>1633.33</v>
      </c>
      <c r="AW32" s="107"/>
      <c r="AX32" s="117">
        <v>824.37</v>
      </c>
      <c r="AY32" s="114">
        <v>549.58000000000004</v>
      </c>
      <c r="AZ32" s="115">
        <v>824.37</v>
      </c>
      <c r="BA32" s="107"/>
      <c r="BB32" s="116">
        <v>277.36</v>
      </c>
      <c r="BC32" s="114">
        <v>184.91</v>
      </c>
      <c r="BD32" s="118">
        <v>277.36</v>
      </c>
      <c r="BE32" s="105"/>
      <c r="BF32" s="110" t="s">
        <v>54</v>
      </c>
      <c r="BG32" s="111">
        <v>3481.78</v>
      </c>
      <c r="BH32" s="112">
        <v>139.2800000000002</v>
      </c>
      <c r="BI32" s="113">
        <v>3621.0600000000004</v>
      </c>
      <c r="BJ32" s="114">
        <v>2414.04</v>
      </c>
      <c r="BK32" s="115">
        <v>3621.06</v>
      </c>
      <c r="BL32" s="107"/>
      <c r="BM32" s="116">
        <v>1919.17</v>
      </c>
      <c r="BN32" s="114">
        <v>1279.45</v>
      </c>
      <c r="BO32" s="119">
        <v>1919.17</v>
      </c>
      <c r="BP32" s="107"/>
      <c r="BQ32" s="117">
        <v>968.64</v>
      </c>
      <c r="BR32" s="114">
        <v>645.76</v>
      </c>
      <c r="BS32" s="115">
        <v>968.64</v>
      </c>
      <c r="BT32" s="107"/>
      <c r="BU32" s="116">
        <v>325.89999999999998</v>
      </c>
      <c r="BV32" s="114">
        <v>217.26999999999998</v>
      </c>
      <c r="BW32" s="118">
        <v>325.89999999999998</v>
      </c>
      <c r="BX32" s="105"/>
      <c r="BY32" s="120" t="s">
        <v>54</v>
      </c>
      <c r="BZ32" s="121">
        <v>2425.2000000000003</v>
      </c>
      <c r="CA32" s="122">
        <v>97.009999999999764</v>
      </c>
      <c r="CB32" s="123">
        <v>2522.21</v>
      </c>
      <c r="CC32" s="114">
        <v>1681.48</v>
      </c>
      <c r="CD32" s="115">
        <v>2522.21</v>
      </c>
      <c r="CE32" s="107"/>
      <c r="CF32" s="124">
        <v>1336.78</v>
      </c>
      <c r="CG32" s="75">
        <v>891.18999999999994</v>
      </c>
      <c r="CH32" s="76">
        <v>1336.78</v>
      </c>
      <c r="CI32" s="107"/>
      <c r="CJ32" s="125">
        <v>674.7</v>
      </c>
      <c r="CK32" s="114">
        <v>449.8</v>
      </c>
      <c r="CL32" s="115">
        <v>674.7</v>
      </c>
      <c r="CM32" s="107"/>
      <c r="CN32" s="124">
        <v>227</v>
      </c>
      <c r="CO32" s="114">
        <v>151.34</v>
      </c>
      <c r="CP32" s="118">
        <v>227</v>
      </c>
      <c r="CQ32" s="105"/>
      <c r="CR32" s="126" t="s">
        <v>54</v>
      </c>
      <c r="CS32" s="127">
        <v>1845.31</v>
      </c>
      <c r="CT32" s="128">
        <v>73.819999999999936</v>
      </c>
      <c r="CU32" s="129">
        <v>1919.1299999999999</v>
      </c>
      <c r="CV32" s="114">
        <v>1279.42</v>
      </c>
      <c r="CW32" s="115">
        <v>1919.13</v>
      </c>
      <c r="CX32" s="107"/>
      <c r="CY32" s="130">
        <v>1017.14</v>
      </c>
      <c r="CZ32" s="75">
        <v>678.1</v>
      </c>
      <c r="DA32" s="76">
        <v>1017.14</v>
      </c>
      <c r="DB32" s="107"/>
      <c r="DC32" s="131">
        <v>513.37</v>
      </c>
      <c r="DD32" s="114">
        <v>342.25</v>
      </c>
      <c r="DE32" s="115">
        <v>513.37</v>
      </c>
      <c r="DF32" s="107"/>
      <c r="DG32" s="130">
        <v>172.73</v>
      </c>
      <c r="DH32" s="114">
        <v>115.16000000000001</v>
      </c>
      <c r="DI32" s="118">
        <v>172.73</v>
      </c>
    </row>
    <row r="33" spans="1:113" x14ac:dyDescent="0.2">
      <c r="A33" s="72" t="s">
        <v>55</v>
      </c>
      <c r="B33" s="74">
        <v>4349.8200000000006</v>
      </c>
      <c r="C33" s="74">
        <v>174</v>
      </c>
      <c r="D33" s="74">
        <v>4523.8200000000006</v>
      </c>
      <c r="E33" s="75">
        <v>3015.88</v>
      </c>
      <c r="F33" s="76">
        <v>4523.82</v>
      </c>
      <c r="G33" s="77"/>
      <c r="H33" s="103">
        <v>2397.63</v>
      </c>
      <c r="I33" s="75">
        <v>1598.42</v>
      </c>
      <c r="J33" s="76">
        <v>2397.63</v>
      </c>
      <c r="K33" s="77"/>
      <c r="L33" s="104">
        <v>1210.1299999999999</v>
      </c>
      <c r="M33" s="75">
        <v>806.76</v>
      </c>
      <c r="N33" s="76">
        <v>1210.1300000000001</v>
      </c>
      <c r="O33" s="77"/>
      <c r="P33" s="103">
        <v>407.15</v>
      </c>
      <c r="Q33" s="75">
        <v>271.44</v>
      </c>
      <c r="R33" s="78">
        <v>407.15</v>
      </c>
      <c r="S33" s="105"/>
      <c r="T33" s="132" t="s">
        <v>55</v>
      </c>
      <c r="U33" s="74">
        <v>5111.0600000000004</v>
      </c>
      <c r="V33" s="74">
        <v>204.44999999999982</v>
      </c>
      <c r="W33" s="74">
        <v>5315.51</v>
      </c>
      <c r="X33" s="75">
        <v>3543.6800000000003</v>
      </c>
      <c r="Y33" s="76">
        <v>5315.51</v>
      </c>
      <c r="Z33" s="107"/>
      <c r="AA33" s="103">
        <v>2817.23</v>
      </c>
      <c r="AB33" s="114">
        <v>1878.15</v>
      </c>
      <c r="AC33" s="119">
        <v>2817.2200000000003</v>
      </c>
      <c r="AD33" s="107"/>
      <c r="AE33" s="104">
        <v>1421.9</v>
      </c>
      <c r="AF33" s="75">
        <v>947.93999999999994</v>
      </c>
      <c r="AG33" s="76">
        <v>1421.9</v>
      </c>
      <c r="AH33" s="107"/>
      <c r="AI33" s="103">
        <v>478.4</v>
      </c>
      <c r="AJ33" s="75">
        <v>318.94</v>
      </c>
      <c r="AK33" s="78">
        <v>478.4</v>
      </c>
      <c r="AL33" s="105"/>
      <c r="AM33" s="110" t="s">
        <v>55</v>
      </c>
      <c r="AN33" s="111">
        <v>3205.46</v>
      </c>
      <c r="AO33" s="112">
        <v>128.22000000000025</v>
      </c>
      <c r="AP33" s="113">
        <v>3333.6800000000003</v>
      </c>
      <c r="AQ33" s="114">
        <v>2222.46</v>
      </c>
      <c r="AR33" s="115">
        <v>3333.68</v>
      </c>
      <c r="AS33" s="107"/>
      <c r="AT33" s="116">
        <v>1766.86</v>
      </c>
      <c r="AU33" s="75">
        <v>1177.9100000000001</v>
      </c>
      <c r="AV33" s="76">
        <v>1766.86</v>
      </c>
      <c r="AW33" s="107"/>
      <c r="AX33" s="117">
        <v>891.76</v>
      </c>
      <c r="AY33" s="114">
        <v>594.51</v>
      </c>
      <c r="AZ33" s="115">
        <v>891.76</v>
      </c>
      <c r="BA33" s="107"/>
      <c r="BB33" s="116">
        <v>300.03999999999996</v>
      </c>
      <c r="BC33" s="114">
        <v>200.03</v>
      </c>
      <c r="BD33" s="118">
        <v>300.04000000000002</v>
      </c>
      <c r="BE33" s="105"/>
      <c r="BF33" s="110" t="s">
        <v>55</v>
      </c>
      <c r="BG33" s="111">
        <v>3766.4300000000003</v>
      </c>
      <c r="BH33" s="112">
        <v>150.65999999999985</v>
      </c>
      <c r="BI33" s="113">
        <v>3917.09</v>
      </c>
      <c r="BJ33" s="114">
        <v>2611.4</v>
      </c>
      <c r="BK33" s="115">
        <v>3917.09</v>
      </c>
      <c r="BL33" s="107"/>
      <c r="BM33" s="116">
        <v>2076.0600000000004</v>
      </c>
      <c r="BN33" s="114">
        <v>1384.05</v>
      </c>
      <c r="BO33" s="119">
        <v>2076.0700000000002</v>
      </c>
      <c r="BP33" s="107"/>
      <c r="BQ33" s="117">
        <v>1047.83</v>
      </c>
      <c r="BR33" s="114">
        <v>698.56</v>
      </c>
      <c r="BS33" s="115">
        <v>1047.83</v>
      </c>
      <c r="BT33" s="107"/>
      <c r="BU33" s="116">
        <v>352.53999999999996</v>
      </c>
      <c r="BV33" s="114">
        <v>235.03</v>
      </c>
      <c r="BW33" s="118">
        <v>352.54</v>
      </c>
      <c r="BX33" s="105"/>
      <c r="BY33" s="120" t="s">
        <v>55</v>
      </c>
      <c r="BZ33" s="121">
        <v>2657.0600000000004</v>
      </c>
      <c r="CA33" s="122">
        <v>106.28999999999996</v>
      </c>
      <c r="CB33" s="123">
        <v>2763.3500000000004</v>
      </c>
      <c r="CC33" s="114">
        <v>1842.24</v>
      </c>
      <c r="CD33" s="115">
        <v>2763.35</v>
      </c>
      <c r="CE33" s="107"/>
      <c r="CF33" s="124">
        <v>1464.58</v>
      </c>
      <c r="CG33" s="75">
        <v>976.39</v>
      </c>
      <c r="CH33" s="76">
        <v>1464.58</v>
      </c>
      <c r="CI33" s="107"/>
      <c r="CJ33" s="125">
        <v>739.2</v>
      </c>
      <c r="CK33" s="114">
        <v>492.8</v>
      </c>
      <c r="CL33" s="115">
        <v>739.2</v>
      </c>
      <c r="CM33" s="107"/>
      <c r="CN33" s="124">
        <v>248.70999999999998</v>
      </c>
      <c r="CO33" s="114">
        <v>165.81</v>
      </c>
      <c r="CP33" s="118">
        <v>248.71</v>
      </c>
      <c r="CQ33" s="105"/>
      <c r="CR33" s="126" t="s">
        <v>55</v>
      </c>
      <c r="CS33" s="127">
        <v>1938.48</v>
      </c>
      <c r="CT33" s="128">
        <v>77.539999999999964</v>
      </c>
      <c r="CU33" s="129">
        <v>2016.02</v>
      </c>
      <c r="CV33" s="114">
        <v>1344.02</v>
      </c>
      <c r="CW33" s="115">
        <v>2016.02</v>
      </c>
      <c r="CX33" s="107"/>
      <c r="CY33" s="130">
        <v>1068.5</v>
      </c>
      <c r="CZ33" s="75">
        <v>712.34</v>
      </c>
      <c r="DA33" s="76">
        <v>1068.5</v>
      </c>
      <c r="DB33" s="107"/>
      <c r="DC33" s="131">
        <v>539.29</v>
      </c>
      <c r="DD33" s="114">
        <v>359.53</v>
      </c>
      <c r="DE33" s="115">
        <v>539.29</v>
      </c>
      <c r="DF33" s="107"/>
      <c r="DG33" s="130">
        <v>181.45</v>
      </c>
      <c r="DH33" s="114">
        <v>120.97</v>
      </c>
      <c r="DI33" s="118">
        <v>181.45</v>
      </c>
    </row>
    <row r="34" spans="1:113" x14ac:dyDescent="0.2">
      <c r="A34" s="72" t="s">
        <v>56</v>
      </c>
      <c r="B34" s="74">
        <v>4644.1000000000004</v>
      </c>
      <c r="C34" s="74">
        <v>185.76999999999953</v>
      </c>
      <c r="D34" s="74">
        <v>4829.87</v>
      </c>
      <c r="E34" s="75">
        <v>3219.92</v>
      </c>
      <c r="F34" s="76">
        <v>4829.87</v>
      </c>
      <c r="G34" s="77"/>
      <c r="H34" s="103">
        <v>2559.84</v>
      </c>
      <c r="I34" s="75">
        <v>1706.56</v>
      </c>
      <c r="J34" s="76">
        <v>2559.84</v>
      </c>
      <c r="K34" s="77"/>
      <c r="L34" s="104">
        <v>1292</v>
      </c>
      <c r="M34" s="75">
        <v>861.34</v>
      </c>
      <c r="N34" s="76">
        <v>1292</v>
      </c>
      <c r="O34" s="77"/>
      <c r="P34" s="103">
        <v>434.69</v>
      </c>
      <c r="Q34" s="75">
        <v>289.8</v>
      </c>
      <c r="R34" s="78">
        <v>434.69</v>
      </c>
      <c r="S34" s="105"/>
      <c r="T34" s="132" t="s">
        <v>56</v>
      </c>
      <c r="U34" s="74">
        <v>5456.8</v>
      </c>
      <c r="V34" s="74">
        <v>218.27999999999975</v>
      </c>
      <c r="W34" s="74">
        <v>5675.08</v>
      </c>
      <c r="X34" s="75">
        <v>3783.3900000000003</v>
      </c>
      <c r="Y34" s="76">
        <v>5675.08</v>
      </c>
      <c r="Z34" s="107"/>
      <c r="AA34" s="103">
        <v>3007.8</v>
      </c>
      <c r="AB34" s="114">
        <v>2005.21</v>
      </c>
      <c r="AC34" s="119">
        <v>3007.82</v>
      </c>
      <c r="AD34" s="107"/>
      <c r="AE34" s="104">
        <v>1518.09</v>
      </c>
      <c r="AF34" s="75">
        <v>1012.06</v>
      </c>
      <c r="AG34" s="76">
        <v>1518.09</v>
      </c>
      <c r="AH34" s="107"/>
      <c r="AI34" s="103">
        <v>510.76</v>
      </c>
      <c r="AJ34" s="75">
        <v>340.51</v>
      </c>
      <c r="AK34" s="78">
        <v>510.76</v>
      </c>
      <c r="AL34" s="105"/>
      <c r="AM34" s="110" t="s">
        <v>56</v>
      </c>
      <c r="AN34" s="111">
        <v>3407.5800000000004</v>
      </c>
      <c r="AO34" s="112">
        <v>136.30999999999995</v>
      </c>
      <c r="AP34" s="113">
        <v>3543.8900000000003</v>
      </c>
      <c r="AQ34" s="114">
        <v>2362.6000000000004</v>
      </c>
      <c r="AR34" s="115">
        <v>3543.89</v>
      </c>
      <c r="AS34" s="107"/>
      <c r="AT34" s="116">
        <v>1878.27</v>
      </c>
      <c r="AU34" s="75">
        <v>1252.18</v>
      </c>
      <c r="AV34" s="76">
        <v>1878.27</v>
      </c>
      <c r="AW34" s="107"/>
      <c r="AX34" s="117">
        <v>948</v>
      </c>
      <c r="AY34" s="114">
        <v>632</v>
      </c>
      <c r="AZ34" s="115">
        <v>948</v>
      </c>
      <c r="BA34" s="107"/>
      <c r="BB34" s="116">
        <v>318.95999999999998</v>
      </c>
      <c r="BC34" s="114">
        <v>212.64</v>
      </c>
      <c r="BD34" s="118">
        <v>318.95999999999998</v>
      </c>
      <c r="BE34" s="105"/>
      <c r="BF34" s="110" t="s">
        <v>56</v>
      </c>
      <c r="BG34" s="111">
        <v>4003.9100000000003</v>
      </c>
      <c r="BH34" s="112">
        <v>160.16000000000031</v>
      </c>
      <c r="BI34" s="113">
        <v>4164.0700000000006</v>
      </c>
      <c r="BJ34" s="114">
        <v>2776.05</v>
      </c>
      <c r="BK34" s="115">
        <v>4164.07</v>
      </c>
      <c r="BL34" s="107"/>
      <c r="BM34" s="116">
        <v>2206.96</v>
      </c>
      <c r="BN34" s="114">
        <v>1471.32</v>
      </c>
      <c r="BO34" s="119">
        <v>2206.9700000000003</v>
      </c>
      <c r="BP34" s="107"/>
      <c r="BQ34" s="117">
        <v>1113.8900000000001</v>
      </c>
      <c r="BR34" s="114">
        <v>742.6</v>
      </c>
      <c r="BS34" s="115">
        <v>1113.8900000000001</v>
      </c>
      <c r="BT34" s="107"/>
      <c r="BU34" s="116">
        <v>374.77</v>
      </c>
      <c r="BV34" s="114">
        <v>249.85</v>
      </c>
      <c r="BW34" s="118">
        <v>374.77</v>
      </c>
      <c r="BX34" s="105"/>
      <c r="BY34" s="120" t="s">
        <v>56</v>
      </c>
      <c r="BZ34" s="121">
        <v>2805.69</v>
      </c>
      <c r="CA34" s="122">
        <v>112.23000000000002</v>
      </c>
      <c r="CB34" s="123">
        <v>2917.92</v>
      </c>
      <c r="CC34" s="114">
        <v>1945.28</v>
      </c>
      <c r="CD34" s="115">
        <v>2917.92</v>
      </c>
      <c r="CE34" s="107"/>
      <c r="CF34" s="124">
        <v>1546.5</v>
      </c>
      <c r="CG34" s="75">
        <v>1031</v>
      </c>
      <c r="CH34" s="76">
        <v>1546.5</v>
      </c>
      <c r="CI34" s="107"/>
      <c r="CJ34" s="125">
        <v>780.55</v>
      </c>
      <c r="CK34" s="114">
        <v>520.37</v>
      </c>
      <c r="CL34" s="115">
        <v>780.55</v>
      </c>
      <c r="CM34" s="107"/>
      <c r="CN34" s="124">
        <v>262.62</v>
      </c>
      <c r="CO34" s="114">
        <v>175.08</v>
      </c>
      <c r="CP34" s="118">
        <v>262.62</v>
      </c>
      <c r="CQ34" s="105"/>
      <c r="CR34" s="126" t="s">
        <v>56</v>
      </c>
      <c r="CS34" s="127">
        <v>2054.5500000000002</v>
      </c>
      <c r="CT34" s="128">
        <v>82.190000000000055</v>
      </c>
      <c r="CU34" s="129">
        <v>2136.7400000000002</v>
      </c>
      <c r="CV34" s="114">
        <v>1424.5</v>
      </c>
      <c r="CW34" s="115">
        <v>2136.7399999999998</v>
      </c>
      <c r="CX34" s="107"/>
      <c r="CY34" s="130">
        <v>1132.48</v>
      </c>
      <c r="CZ34" s="75">
        <v>754.99</v>
      </c>
      <c r="DA34" s="76">
        <v>1132.48</v>
      </c>
      <c r="DB34" s="107"/>
      <c r="DC34" s="131">
        <v>571.58000000000004</v>
      </c>
      <c r="DD34" s="114">
        <v>381.06</v>
      </c>
      <c r="DE34" s="115">
        <v>571.58000000000004</v>
      </c>
      <c r="DF34" s="107"/>
      <c r="DG34" s="130">
        <v>192.31</v>
      </c>
      <c r="DH34" s="114">
        <v>128.20999999999998</v>
      </c>
      <c r="DI34" s="118">
        <v>192.31</v>
      </c>
    </row>
    <row r="35" spans="1:113" x14ac:dyDescent="0.2">
      <c r="A35" s="72" t="s">
        <v>57</v>
      </c>
      <c r="B35" s="74">
        <v>5014.1500000000005</v>
      </c>
      <c r="C35" s="74">
        <v>200.56999999999971</v>
      </c>
      <c r="D35" s="74">
        <v>5214.72</v>
      </c>
      <c r="E35" s="75">
        <v>3476.48</v>
      </c>
      <c r="F35" s="76">
        <v>5214.72</v>
      </c>
      <c r="G35" s="77"/>
      <c r="H35" s="103">
        <v>2763.8100000000004</v>
      </c>
      <c r="I35" s="75">
        <v>1842.54</v>
      </c>
      <c r="J35" s="76">
        <v>2763.81</v>
      </c>
      <c r="K35" s="77"/>
      <c r="L35" s="104">
        <v>1394.94</v>
      </c>
      <c r="M35" s="75">
        <v>929.96</v>
      </c>
      <c r="N35" s="76">
        <v>1394.94</v>
      </c>
      <c r="O35" s="77"/>
      <c r="P35" s="103">
        <v>469.33</v>
      </c>
      <c r="Q35" s="75">
        <v>312.89</v>
      </c>
      <c r="R35" s="78">
        <v>469.33</v>
      </c>
      <c r="S35" s="105"/>
      <c r="T35" s="132" t="s">
        <v>57</v>
      </c>
      <c r="U35" s="74">
        <v>5891.62</v>
      </c>
      <c r="V35" s="74">
        <v>235.67000000000007</v>
      </c>
      <c r="W35" s="74">
        <v>6127.29</v>
      </c>
      <c r="X35" s="75">
        <v>4084.86</v>
      </c>
      <c r="Y35" s="76">
        <v>6127.29</v>
      </c>
      <c r="Z35" s="107"/>
      <c r="AA35" s="103">
        <v>3247.4700000000003</v>
      </c>
      <c r="AB35" s="114">
        <v>2164.9900000000002</v>
      </c>
      <c r="AC35" s="119">
        <v>3247.48</v>
      </c>
      <c r="AD35" s="107"/>
      <c r="AE35" s="104">
        <v>1639.06</v>
      </c>
      <c r="AF35" s="75">
        <v>1092.71</v>
      </c>
      <c r="AG35" s="76">
        <v>1639.06</v>
      </c>
      <c r="AH35" s="107"/>
      <c r="AI35" s="103">
        <v>551.46</v>
      </c>
      <c r="AJ35" s="75">
        <v>367.64</v>
      </c>
      <c r="AK35" s="78">
        <v>551.46</v>
      </c>
      <c r="AL35" s="105"/>
      <c r="AM35" s="110" t="s">
        <v>57</v>
      </c>
      <c r="AN35" s="111">
        <v>3664.69</v>
      </c>
      <c r="AO35" s="112">
        <v>146.59000000000015</v>
      </c>
      <c r="AP35" s="113">
        <v>3811.28</v>
      </c>
      <c r="AQ35" s="114">
        <v>2540.86</v>
      </c>
      <c r="AR35" s="115">
        <v>3811.28</v>
      </c>
      <c r="AS35" s="107"/>
      <c r="AT35" s="116">
        <v>2019.98</v>
      </c>
      <c r="AU35" s="75">
        <v>1346.66</v>
      </c>
      <c r="AV35" s="76">
        <v>2019.98</v>
      </c>
      <c r="AW35" s="107"/>
      <c r="AX35" s="117">
        <v>1019.52</v>
      </c>
      <c r="AY35" s="114">
        <v>679.68</v>
      </c>
      <c r="AZ35" s="115">
        <v>1019.52</v>
      </c>
      <c r="BA35" s="107"/>
      <c r="BB35" s="116">
        <v>343.02</v>
      </c>
      <c r="BC35" s="114">
        <v>228.68</v>
      </c>
      <c r="BD35" s="118">
        <v>343.02</v>
      </c>
      <c r="BE35" s="105"/>
      <c r="BF35" s="110" t="s">
        <v>57</v>
      </c>
      <c r="BG35" s="111">
        <v>4306.01</v>
      </c>
      <c r="BH35" s="112">
        <v>172.25</v>
      </c>
      <c r="BI35" s="113">
        <v>4478.26</v>
      </c>
      <c r="BJ35" s="114">
        <v>2985.51</v>
      </c>
      <c r="BK35" s="115">
        <v>4478.26</v>
      </c>
      <c r="BL35" s="107"/>
      <c r="BM35" s="116">
        <v>2373.48</v>
      </c>
      <c r="BN35" s="114">
        <v>1582.33</v>
      </c>
      <c r="BO35" s="119">
        <v>2373.48</v>
      </c>
      <c r="BP35" s="107"/>
      <c r="BQ35" s="117">
        <v>1197.94</v>
      </c>
      <c r="BR35" s="114">
        <v>798.63</v>
      </c>
      <c r="BS35" s="115">
        <v>1197.94</v>
      </c>
      <c r="BT35" s="107"/>
      <c r="BU35" s="116">
        <v>403.05</v>
      </c>
      <c r="BV35" s="114">
        <v>268.7</v>
      </c>
      <c r="BW35" s="118">
        <v>403.05</v>
      </c>
      <c r="BX35" s="105"/>
      <c r="BY35" s="120" t="s">
        <v>57</v>
      </c>
      <c r="BZ35" s="121">
        <v>3333.28</v>
      </c>
      <c r="CA35" s="122">
        <v>133.34000000000015</v>
      </c>
      <c r="CB35" s="123">
        <v>3466.6200000000003</v>
      </c>
      <c r="CC35" s="114">
        <v>2311.08</v>
      </c>
      <c r="CD35" s="115">
        <v>3466.62</v>
      </c>
      <c r="CE35" s="107"/>
      <c r="CF35" s="124">
        <v>1837.31</v>
      </c>
      <c r="CG35" s="75">
        <v>1224.8799999999999</v>
      </c>
      <c r="CH35" s="76">
        <v>1837.31</v>
      </c>
      <c r="CI35" s="107"/>
      <c r="CJ35" s="125">
        <v>927.33</v>
      </c>
      <c r="CK35" s="114">
        <v>618.22</v>
      </c>
      <c r="CL35" s="115">
        <v>927.33</v>
      </c>
      <c r="CM35" s="107"/>
      <c r="CN35" s="124">
        <v>312</v>
      </c>
      <c r="CO35" s="114">
        <v>208</v>
      </c>
      <c r="CP35" s="118">
        <v>312</v>
      </c>
      <c r="CQ35" s="105"/>
      <c r="CR35" s="126" t="s">
        <v>57</v>
      </c>
      <c r="CS35" s="127">
        <v>2195.1400000000003</v>
      </c>
      <c r="CT35" s="128">
        <v>87.809999999999945</v>
      </c>
      <c r="CU35" s="129">
        <v>2282.9500000000003</v>
      </c>
      <c r="CV35" s="114">
        <v>1521.97</v>
      </c>
      <c r="CW35" s="115">
        <v>2282.9499999999998</v>
      </c>
      <c r="CX35" s="107"/>
      <c r="CY35" s="130">
        <v>1209.97</v>
      </c>
      <c r="CZ35" s="75">
        <v>806.65</v>
      </c>
      <c r="DA35" s="76">
        <v>1209.97</v>
      </c>
      <c r="DB35" s="107"/>
      <c r="DC35" s="131">
        <v>610.68999999999994</v>
      </c>
      <c r="DD35" s="114">
        <v>407.13</v>
      </c>
      <c r="DE35" s="115">
        <v>610.69000000000005</v>
      </c>
      <c r="DF35" s="107"/>
      <c r="DG35" s="130">
        <v>205.47</v>
      </c>
      <c r="DH35" s="114">
        <v>136.97999999999999</v>
      </c>
      <c r="DI35" s="118">
        <v>205.47</v>
      </c>
    </row>
    <row r="36" spans="1:113" x14ac:dyDescent="0.2">
      <c r="A36" s="72" t="s">
        <v>58</v>
      </c>
      <c r="B36" s="74">
        <v>5659.1500000000005</v>
      </c>
      <c r="C36" s="74">
        <v>226.36999999999989</v>
      </c>
      <c r="D36" s="74">
        <v>5885.52</v>
      </c>
      <c r="E36" s="75">
        <v>3923.68</v>
      </c>
      <c r="F36" s="76">
        <v>5885.52</v>
      </c>
      <c r="G36" s="77"/>
      <c r="H36" s="103">
        <v>3119.3300000000004</v>
      </c>
      <c r="I36" s="75">
        <v>2079.5600000000004</v>
      </c>
      <c r="J36" s="76">
        <v>3119.33</v>
      </c>
      <c r="K36" s="77"/>
      <c r="L36" s="104">
        <v>1574.3799999999999</v>
      </c>
      <c r="M36" s="75">
        <v>1049.5899999999999</v>
      </c>
      <c r="N36" s="76">
        <v>1574.38</v>
      </c>
      <c r="O36" s="77"/>
      <c r="P36" s="103">
        <v>529.70000000000005</v>
      </c>
      <c r="Q36" s="75">
        <v>353.14</v>
      </c>
      <c r="R36" s="78">
        <v>529.70000000000005</v>
      </c>
      <c r="S36" s="105"/>
      <c r="T36" s="132" t="s">
        <v>58</v>
      </c>
      <c r="U36" s="74">
        <v>6649.51</v>
      </c>
      <c r="V36" s="74">
        <v>265.98999999999978</v>
      </c>
      <c r="W36" s="74">
        <v>6915.5</v>
      </c>
      <c r="X36" s="75">
        <v>4610.34</v>
      </c>
      <c r="Y36" s="76">
        <v>6915.5</v>
      </c>
      <c r="Z36" s="107"/>
      <c r="AA36" s="103">
        <v>3665.2200000000003</v>
      </c>
      <c r="AB36" s="114">
        <v>2443.4900000000002</v>
      </c>
      <c r="AC36" s="119">
        <v>3665.2200000000003</v>
      </c>
      <c r="AD36" s="107"/>
      <c r="AE36" s="104">
        <v>1849.9</v>
      </c>
      <c r="AF36" s="75">
        <v>1233.27</v>
      </c>
      <c r="AG36" s="76">
        <v>1849.9</v>
      </c>
      <c r="AH36" s="107"/>
      <c r="AI36" s="103">
        <v>622.4</v>
      </c>
      <c r="AJ36" s="75">
        <v>414.94</v>
      </c>
      <c r="AK36" s="78">
        <v>622.4</v>
      </c>
      <c r="AL36" s="105"/>
      <c r="AM36" s="110" t="s">
        <v>58</v>
      </c>
      <c r="AN36" s="111">
        <v>4109.0700000000006</v>
      </c>
      <c r="AO36" s="112">
        <v>164.36999999999989</v>
      </c>
      <c r="AP36" s="113">
        <v>4273.4400000000005</v>
      </c>
      <c r="AQ36" s="114">
        <v>2848.96</v>
      </c>
      <c r="AR36" s="115">
        <v>4273.4399999999996</v>
      </c>
      <c r="AS36" s="107"/>
      <c r="AT36" s="116">
        <v>2264.9300000000003</v>
      </c>
      <c r="AU36" s="75">
        <v>1509.96</v>
      </c>
      <c r="AV36" s="76">
        <v>2264.9299999999998</v>
      </c>
      <c r="AW36" s="107"/>
      <c r="AX36" s="117">
        <v>1143.1500000000001</v>
      </c>
      <c r="AY36" s="114">
        <v>762.1</v>
      </c>
      <c r="AZ36" s="115">
        <v>1143.1500000000001</v>
      </c>
      <c r="BA36" s="107"/>
      <c r="BB36" s="116">
        <v>384.61</v>
      </c>
      <c r="BC36" s="114">
        <v>256.40999999999997</v>
      </c>
      <c r="BD36" s="118">
        <v>384.61</v>
      </c>
      <c r="BE36" s="105"/>
      <c r="BF36" s="110" t="s">
        <v>58</v>
      </c>
      <c r="BG36" s="111">
        <v>4828.1500000000005</v>
      </c>
      <c r="BH36" s="112">
        <v>193.13000000000011</v>
      </c>
      <c r="BI36" s="113">
        <v>5021.2800000000007</v>
      </c>
      <c r="BJ36" s="114">
        <v>3347.52</v>
      </c>
      <c r="BK36" s="115">
        <v>5021.28</v>
      </c>
      <c r="BL36" s="107"/>
      <c r="BM36" s="116">
        <v>2661.28</v>
      </c>
      <c r="BN36" s="114">
        <v>1774.21</v>
      </c>
      <c r="BO36" s="119">
        <v>2661.3</v>
      </c>
      <c r="BP36" s="107"/>
      <c r="BQ36" s="117">
        <v>1343.2</v>
      </c>
      <c r="BR36" s="114">
        <v>895.47</v>
      </c>
      <c r="BS36" s="115">
        <v>1343.2</v>
      </c>
      <c r="BT36" s="107"/>
      <c r="BU36" s="116">
        <v>451.92</v>
      </c>
      <c r="BV36" s="114">
        <v>301.27999999999997</v>
      </c>
      <c r="BW36" s="118">
        <v>451.92</v>
      </c>
      <c r="BX36" s="105"/>
      <c r="BY36" s="120" t="s">
        <v>58</v>
      </c>
      <c r="BZ36" s="121">
        <v>3734.53</v>
      </c>
      <c r="CA36" s="122">
        <v>149.38999999999987</v>
      </c>
      <c r="CB36" s="123">
        <v>3883.92</v>
      </c>
      <c r="CC36" s="114">
        <v>2589.2800000000002</v>
      </c>
      <c r="CD36" s="115">
        <v>3883.92</v>
      </c>
      <c r="CE36" s="107"/>
      <c r="CF36" s="124">
        <v>2058.48</v>
      </c>
      <c r="CG36" s="75">
        <v>1372.32</v>
      </c>
      <c r="CH36" s="76">
        <v>2058.48</v>
      </c>
      <c r="CI36" s="107"/>
      <c r="CJ36" s="125">
        <v>1038.95</v>
      </c>
      <c r="CK36" s="114">
        <v>692.64</v>
      </c>
      <c r="CL36" s="115">
        <v>1038.95</v>
      </c>
      <c r="CM36" s="107"/>
      <c r="CN36" s="124">
        <v>349.56</v>
      </c>
      <c r="CO36" s="114">
        <v>233.04</v>
      </c>
      <c r="CP36" s="118">
        <v>349.56</v>
      </c>
      <c r="CQ36" s="105"/>
      <c r="CR36" s="126" t="s">
        <v>58</v>
      </c>
      <c r="CS36" s="127">
        <v>2402.7700000000004</v>
      </c>
      <c r="CT36" s="128">
        <v>96.119999999999891</v>
      </c>
      <c r="CU36" s="129">
        <v>2498.8900000000003</v>
      </c>
      <c r="CV36" s="114">
        <v>1665.93</v>
      </c>
      <c r="CW36" s="115">
        <v>2498.89</v>
      </c>
      <c r="CX36" s="107"/>
      <c r="CY36" s="130">
        <v>1324.42</v>
      </c>
      <c r="CZ36" s="75">
        <v>882.95</v>
      </c>
      <c r="DA36" s="76">
        <v>1324.42</v>
      </c>
      <c r="DB36" s="107"/>
      <c r="DC36" s="131">
        <v>668.46</v>
      </c>
      <c r="DD36" s="114">
        <v>445.64</v>
      </c>
      <c r="DE36" s="115">
        <v>668.46</v>
      </c>
      <c r="DF36" s="107"/>
      <c r="DG36" s="130">
        <v>224.91</v>
      </c>
      <c r="DH36" s="114">
        <v>149.94</v>
      </c>
      <c r="DI36" s="118">
        <v>224.91</v>
      </c>
    </row>
    <row r="37" spans="1:113" x14ac:dyDescent="0.2">
      <c r="A37" s="72" t="s">
        <v>59</v>
      </c>
      <c r="B37" s="74">
        <v>6324.96</v>
      </c>
      <c r="C37" s="74">
        <v>253</v>
      </c>
      <c r="D37" s="74">
        <v>6577.96</v>
      </c>
      <c r="E37" s="75">
        <v>4385.3100000000004</v>
      </c>
      <c r="F37" s="76">
        <v>6577.96</v>
      </c>
      <c r="G37" s="77"/>
      <c r="H37" s="103">
        <v>3486.32</v>
      </c>
      <c r="I37" s="75">
        <v>2324.2200000000003</v>
      </c>
      <c r="J37" s="76">
        <v>3486.32</v>
      </c>
      <c r="K37" s="77"/>
      <c r="L37" s="104">
        <v>1759.61</v>
      </c>
      <c r="M37" s="75">
        <v>1173.08</v>
      </c>
      <c r="N37" s="76">
        <v>1759.61</v>
      </c>
      <c r="O37" s="77"/>
      <c r="P37" s="103">
        <v>592.02</v>
      </c>
      <c r="Q37" s="75">
        <v>394.68</v>
      </c>
      <c r="R37" s="78">
        <v>592.02</v>
      </c>
      <c r="S37" s="105"/>
      <c r="T37" s="132" t="s">
        <v>59</v>
      </c>
      <c r="U37" s="74">
        <v>7431.85</v>
      </c>
      <c r="V37" s="74">
        <v>297.27999999999975</v>
      </c>
      <c r="W37" s="74">
        <v>7729.13</v>
      </c>
      <c r="X37" s="75">
        <v>5152.76</v>
      </c>
      <c r="Y37" s="76">
        <v>7729.13</v>
      </c>
      <c r="Z37" s="107"/>
      <c r="AA37" s="103">
        <v>4096.4400000000005</v>
      </c>
      <c r="AB37" s="114">
        <v>2730.96</v>
      </c>
      <c r="AC37" s="119">
        <v>4096.43</v>
      </c>
      <c r="AD37" s="107"/>
      <c r="AE37" s="104">
        <v>2067.5500000000002</v>
      </c>
      <c r="AF37" s="75">
        <v>1378.37</v>
      </c>
      <c r="AG37" s="76">
        <v>2067.5500000000002</v>
      </c>
      <c r="AH37" s="107"/>
      <c r="AI37" s="103">
        <v>695.63</v>
      </c>
      <c r="AJ37" s="75">
        <v>463.76</v>
      </c>
      <c r="AK37" s="78">
        <v>695.63</v>
      </c>
      <c r="AL37" s="105"/>
      <c r="AM37" s="110" t="s">
        <v>59</v>
      </c>
      <c r="AN37" s="111">
        <v>4587.6100000000006</v>
      </c>
      <c r="AO37" s="112">
        <v>183.50999999999931</v>
      </c>
      <c r="AP37" s="113">
        <v>4771.12</v>
      </c>
      <c r="AQ37" s="114">
        <v>3180.75</v>
      </c>
      <c r="AR37" s="115">
        <v>4771.12</v>
      </c>
      <c r="AS37" s="107"/>
      <c r="AT37" s="116">
        <v>2528.7000000000003</v>
      </c>
      <c r="AU37" s="75">
        <v>1685.8</v>
      </c>
      <c r="AV37" s="76">
        <v>2528.6999999999998</v>
      </c>
      <c r="AW37" s="107"/>
      <c r="AX37" s="117">
        <v>1276.28</v>
      </c>
      <c r="AY37" s="114">
        <v>850.86</v>
      </c>
      <c r="AZ37" s="115">
        <v>1276.28</v>
      </c>
      <c r="BA37" s="107"/>
      <c r="BB37" s="116">
        <v>429.40999999999997</v>
      </c>
      <c r="BC37" s="114">
        <v>286.27999999999997</v>
      </c>
      <c r="BD37" s="118">
        <v>429.41</v>
      </c>
      <c r="BE37" s="105"/>
      <c r="BF37" s="110" t="s">
        <v>59</v>
      </c>
      <c r="BG37" s="111">
        <v>5390.45</v>
      </c>
      <c r="BH37" s="112">
        <v>215.6200000000008</v>
      </c>
      <c r="BI37" s="113">
        <v>5606.0700000000006</v>
      </c>
      <c r="BJ37" s="114">
        <v>3737.38</v>
      </c>
      <c r="BK37" s="115">
        <v>5606.07</v>
      </c>
      <c r="BL37" s="107"/>
      <c r="BM37" s="116">
        <v>2971.2200000000003</v>
      </c>
      <c r="BN37" s="114">
        <v>1980.82</v>
      </c>
      <c r="BO37" s="119">
        <v>2971.23</v>
      </c>
      <c r="BP37" s="107"/>
      <c r="BQ37" s="117">
        <v>1499.6299999999999</v>
      </c>
      <c r="BR37" s="114">
        <v>999.76</v>
      </c>
      <c r="BS37" s="115">
        <v>1499.63</v>
      </c>
      <c r="BT37" s="107"/>
      <c r="BU37" s="116">
        <v>504.55</v>
      </c>
      <c r="BV37" s="114">
        <v>336.37</v>
      </c>
      <c r="BW37" s="118">
        <v>504.55</v>
      </c>
      <c r="BX37" s="105"/>
      <c r="BY37" s="120" t="s">
        <v>59</v>
      </c>
      <c r="BZ37" s="121">
        <v>4156.62</v>
      </c>
      <c r="CA37" s="122">
        <v>166.27000000000044</v>
      </c>
      <c r="CB37" s="123">
        <v>4322.8900000000003</v>
      </c>
      <c r="CC37" s="114">
        <v>2881.9300000000003</v>
      </c>
      <c r="CD37" s="115">
        <v>4322.8900000000003</v>
      </c>
      <c r="CE37" s="107"/>
      <c r="CF37" s="124">
        <v>2291.1400000000003</v>
      </c>
      <c r="CG37" s="75">
        <v>1527.43</v>
      </c>
      <c r="CH37" s="76">
        <v>2291.14</v>
      </c>
      <c r="CI37" s="107"/>
      <c r="CJ37" s="125">
        <v>1156.3799999999999</v>
      </c>
      <c r="CK37" s="114">
        <v>770.92</v>
      </c>
      <c r="CL37" s="115">
        <v>1156.3800000000001</v>
      </c>
      <c r="CM37" s="107"/>
      <c r="CN37" s="124">
        <v>389.07</v>
      </c>
      <c r="CO37" s="114">
        <v>259.38</v>
      </c>
      <c r="CP37" s="118">
        <v>389.07</v>
      </c>
      <c r="CQ37" s="105"/>
      <c r="CR37" s="126" t="s">
        <v>59</v>
      </c>
      <c r="CS37" s="127">
        <v>2612.0300000000002</v>
      </c>
      <c r="CT37" s="128">
        <v>104.49000000000024</v>
      </c>
      <c r="CU37" s="129">
        <v>2716.5200000000004</v>
      </c>
      <c r="CV37" s="114">
        <v>1811.02</v>
      </c>
      <c r="CW37" s="115">
        <v>2716.52</v>
      </c>
      <c r="CX37" s="107"/>
      <c r="CY37" s="130">
        <v>1439.76</v>
      </c>
      <c r="CZ37" s="75">
        <v>959.84</v>
      </c>
      <c r="DA37" s="76">
        <v>1439.76</v>
      </c>
      <c r="DB37" s="107"/>
      <c r="DC37" s="131">
        <v>726.67</v>
      </c>
      <c r="DD37" s="114">
        <v>484.45</v>
      </c>
      <c r="DE37" s="115">
        <v>726.67</v>
      </c>
      <c r="DF37" s="107"/>
      <c r="DG37" s="130">
        <v>244.48999999999998</v>
      </c>
      <c r="DH37" s="114">
        <v>163</v>
      </c>
      <c r="DI37" s="118">
        <v>244.49</v>
      </c>
    </row>
    <row r="38" spans="1:113" x14ac:dyDescent="0.2">
      <c r="A38" s="72" t="s">
        <v>60</v>
      </c>
      <c r="B38" s="74">
        <v>6898.64</v>
      </c>
      <c r="C38" s="74">
        <v>275.94999999999982</v>
      </c>
      <c r="D38" s="74">
        <v>7174.59</v>
      </c>
      <c r="E38" s="75">
        <v>4783.0600000000004</v>
      </c>
      <c r="F38" s="76">
        <v>7174.59</v>
      </c>
      <c r="G38" s="77"/>
      <c r="H38" s="103">
        <v>3802.5400000000004</v>
      </c>
      <c r="I38" s="75">
        <v>2535.0300000000002</v>
      </c>
      <c r="J38" s="76">
        <v>3802.54</v>
      </c>
      <c r="K38" s="77"/>
      <c r="L38" s="104">
        <v>1919.21</v>
      </c>
      <c r="M38" s="75">
        <v>1279.48</v>
      </c>
      <c r="N38" s="76">
        <v>1919.21</v>
      </c>
      <c r="O38" s="77"/>
      <c r="P38" s="103">
        <v>645.72</v>
      </c>
      <c r="Q38" s="75">
        <v>430.48</v>
      </c>
      <c r="R38" s="78">
        <v>645.72</v>
      </c>
      <c r="S38" s="105"/>
      <c r="T38" s="132" t="s">
        <v>60</v>
      </c>
      <c r="U38" s="74">
        <v>8105.89</v>
      </c>
      <c r="V38" s="74">
        <v>324.24000000000069</v>
      </c>
      <c r="W38" s="74">
        <v>8430.130000000001</v>
      </c>
      <c r="X38" s="75">
        <v>5620.09</v>
      </c>
      <c r="Y38" s="76">
        <v>8430.1299999999992</v>
      </c>
      <c r="Z38" s="107"/>
      <c r="AA38" s="103">
        <v>4467.97</v>
      </c>
      <c r="AB38" s="114">
        <v>2978.67</v>
      </c>
      <c r="AC38" s="119">
        <v>4467.99</v>
      </c>
      <c r="AD38" s="107"/>
      <c r="AE38" s="104">
        <v>2255.0600000000004</v>
      </c>
      <c r="AF38" s="75">
        <v>1503.3799999999999</v>
      </c>
      <c r="AG38" s="76">
        <v>2255.06</v>
      </c>
      <c r="AH38" s="107"/>
      <c r="AI38" s="103">
        <v>758.72</v>
      </c>
      <c r="AJ38" s="75">
        <v>505.82</v>
      </c>
      <c r="AK38" s="78">
        <v>758.72</v>
      </c>
      <c r="AL38" s="105"/>
      <c r="AM38" s="110" t="s">
        <v>60</v>
      </c>
      <c r="AN38" s="111">
        <v>4977</v>
      </c>
      <c r="AO38" s="112">
        <v>199.07999999999993</v>
      </c>
      <c r="AP38" s="113">
        <v>5176.08</v>
      </c>
      <c r="AQ38" s="114">
        <v>3450.72</v>
      </c>
      <c r="AR38" s="115">
        <v>5176.08</v>
      </c>
      <c r="AS38" s="107"/>
      <c r="AT38" s="116">
        <v>2743.3300000000004</v>
      </c>
      <c r="AU38" s="75">
        <v>1828.89</v>
      </c>
      <c r="AV38" s="76">
        <v>2743.33</v>
      </c>
      <c r="AW38" s="107"/>
      <c r="AX38" s="117">
        <v>1384.61</v>
      </c>
      <c r="AY38" s="114">
        <v>923.08</v>
      </c>
      <c r="AZ38" s="115">
        <v>1384.61</v>
      </c>
      <c r="BA38" s="107"/>
      <c r="BB38" s="116">
        <v>465.84999999999997</v>
      </c>
      <c r="BC38" s="114">
        <v>310.57</v>
      </c>
      <c r="BD38" s="118">
        <v>465.85</v>
      </c>
      <c r="BE38" s="105"/>
      <c r="BF38" s="110" t="s">
        <v>60</v>
      </c>
      <c r="BG38" s="111">
        <v>5847.97</v>
      </c>
      <c r="BH38" s="112">
        <v>233.92000000000007</v>
      </c>
      <c r="BI38" s="113">
        <v>6081.89</v>
      </c>
      <c r="BJ38" s="114">
        <v>4054.6000000000004</v>
      </c>
      <c r="BK38" s="115">
        <v>6081.89</v>
      </c>
      <c r="BL38" s="107"/>
      <c r="BM38" s="116">
        <v>3223.4100000000003</v>
      </c>
      <c r="BN38" s="114">
        <v>2148.9500000000003</v>
      </c>
      <c r="BO38" s="119">
        <v>3223.42</v>
      </c>
      <c r="BP38" s="107"/>
      <c r="BQ38" s="117">
        <v>1626.91</v>
      </c>
      <c r="BR38" s="114">
        <v>1084.6099999999999</v>
      </c>
      <c r="BS38" s="115">
        <v>1626.91</v>
      </c>
      <c r="BT38" s="107"/>
      <c r="BU38" s="116">
        <v>547.38</v>
      </c>
      <c r="BV38" s="114">
        <v>364.92</v>
      </c>
      <c r="BW38" s="118">
        <v>547.38</v>
      </c>
      <c r="BX38" s="105"/>
      <c r="BY38" s="120" t="s">
        <v>60</v>
      </c>
      <c r="BZ38" s="121">
        <v>4957.67</v>
      </c>
      <c r="CA38" s="122">
        <v>198.3100000000004</v>
      </c>
      <c r="CB38" s="123">
        <v>5155.9800000000005</v>
      </c>
      <c r="CC38" s="114">
        <v>3437.32</v>
      </c>
      <c r="CD38" s="115">
        <v>5155.9799999999996</v>
      </c>
      <c r="CE38" s="107"/>
      <c r="CF38" s="124">
        <v>2732.67</v>
      </c>
      <c r="CG38" s="75">
        <v>1821.78</v>
      </c>
      <c r="CH38" s="76">
        <v>2732.67</v>
      </c>
      <c r="CI38" s="107"/>
      <c r="CJ38" s="125">
        <v>1379.23</v>
      </c>
      <c r="CK38" s="114">
        <v>919.49</v>
      </c>
      <c r="CL38" s="115">
        <v>1379.23</v>
      </c>
      <c r="CM38" s="107"/>
      <c r="CN38" s="124">
        <v>464.03999999999996</v>
      </c>
      <c r="CO38" s="114">
        <v>309.36</v>
      </c>
      <c r="CP38" s="118">
        <v>464.04</v>
      </c>
      <c r="CQ38" s="105"/>
      <c r="CR38" s="126" t="s">
        <v>60</v>
      </c>
      <c r="CS38" s="127">
        <v>2821.2700000000004</v>
      </c>
      <c r="CT38" s="128">
        <v>112.85999999999967</v>
      </c>
      <c r="CU38" s="129">
        <v>2934.13</v>
      </c>
      <c r="CV38" s="114">
        <v>1956.09</v>
      </c>
      <c r="CW38" s="115">
        <v>2934.13</v>
      </c>
      <c r="CX38" s="107"/>
      <c r="CY38" s="130">
        <v>1555.09</v>
      </c>
      <c r="CZ38" s="75">
        <v>1036.73</v>
      </c>
      <c r="DA38" s="76">
        <v>1555.09</v>
      </c>
      <c r="DB38" s="107"/>
      <c r="DC38" s="131">
        <v>784.88</v>
      </c>
      <c r="DD38" s="114">
        <v>523.26</v>
      </c>
      <c r="DE38" s="115">
        <v>784.88</v>
      </c>
      <c r="DF38" s="107"/>
      <c r="DG38" s="130">
        <v>264.08</v>
      </c>
      <c r="DH38" s="114">
        <v>176.06</v>
      </c>
      <c r="DI38" s="118">
        <v>264.08</v>
      </c>
    </row>
    <row r="39" spans="1:113" x14ac:dyDescent="0.2">
      <c r="A39" s="72" t="s">
        <v>61</v>
      </c>
      <c r="B39" s="74">
        <v>10347.950000000001</v>
      </c>
      <c r="C39" s="74">
        <v>413.93999999999869</v>
      </c>
      <c r="D39" s="74">
        <v>10761.89</v>
      </c>
      <c r="E39" s="75">
        <v>7174.6</v>
      </c>
      <c r="F39" s="76">
        <v>10761.89</v>
      </c>
      <c r="G39" s="77"/>
      <c r="H39" s="103">
        <v>5703.81</v>
      </c>
      <c r="I39" s="75">
        <v>3802.54</v>
      </c>
      <c r="J39" s="76">
        <v>5703.81</v>
      </c>
      <c r="K39" s="77"/>
      <c r="L39" s="104">
        <v>2878.8100000000004</v>
      </c>
      <c r="M39" s="75">
        <v>1919.21</v>
      </c>
      <c r="N39" s="76">
        <v>2878.81</v>
      </c>
      <c r="O39" s="77"/>
      <c r="P39" s="103">
        <v>968.58</v>
      </c>
      <c r="Q39" s="75">
        <v>645.72</v>
      </c>
      <c r="R39" s="78">
        <v>968.58</v>
      </c>
      <c r="S39" s="105"/>
      <c r="T39" s="132" t="s">
        <v>61</v>
      </c>
      <c r="U39" s="74">
        <v>12158.84</v>
      </c>
      <c r="V39" s="74">
        <v>486.36000000000058</v>
      </c>
      <c r="W39" s="74">
        <v>12645.2</v>
      </c>
      <c r="X39" s="75">
        <v>8430.14</v>
      </c>
      <c r="Y39" s="76">
        <v>12645.2</v>
      </c>
      <c r="Z39" s="107"/>
      <c r="AA39" s="103">
        <v>6701.96</v>
      </c>
      <c r="AB39" s="114">
        <v>4468.01</v>
      </c>
      <c r="AC39" s="119">
        <v>6701.99</v>
      </c>
      <c r="AD39" s="107"/>
      <c r="AE39" s="104">
        <v>3382.6000000000004</v>
      </c>
      <c r="AF39" s="75">
        <v>2255.0700000000002</v>
      </c>
      <c r="AG39" s="76">
        <v>3382.6</v>
      </c>
      <c r="AH39" s="107"/>
      <c r="AI39" s="103">
        <v>1138.07</v>
      </c>
      <c r="AJ39" s="75">
        <v>758.72</v>
      </c>
      <c r="AK39" s="78">
        <v>1138.07</v>
      </c>
      <c r="AL39" s="105"/>
      <c r="AM39" s="110" t="s">
        <v>61</v>
      </c>
      <c r="AN39" s="111">
        <v>7465.5</v>
      </c>
      <c r="AO39" s="112">
        <v>298.61999999999989</v>
      </c>
      <c r="AP39" s="113">
        <v>7764.12</v>
      </c>
      <c r="AQ39" s="114">
        <v>5176.08</v>
      </c>
      <c r="AR39" s="115">
        <v>7764.12</v>
      </c>
      <c r="AS39" s="107"/>
      <c r="AT39" s="116">
        <v>4114.99</v>
      </c>
      <c r="AU39" s="75">
        <v>2743.3300000000004</v>
      </c>
      <c r="AV39" s="76">
        <v>4114.99</v>
      </c>
      <c r="AW39" s="107"/>
      <c r="AX39" s="117">
        <v>2076.9100000000003</v>
      </c>
      <c r="AY39" s="114">
        <v>1384.61</v>
      </c>
      <c r="AZ39" s="115">
        <v>2076.91</v>
      </c>
      <c r="BA39" s="107"/>
      <c r="BB39" s="116">
        <v>698.78</v>
      </c>
      <c r="BC39" s="114">
        <v>465.86</v>
      </c>
      <c r="BD39" s="118">
        <v>698.78</v>
      </c>
      <c r="BE39" s="105"/>
      <c r="BF39" s="110" t="s">
        <v>61</v>
      </c>
      <c r="BG39" s="111">
        <v>8771.9600000000009</v>
      </c>
      <c r="BH39" s="112">
        <v>350.8799999999992</v>
      </c>
      <c r="BI39" s="113">
        <v>9122.84</v>
      </c>
      <c r="BJ39" s="114">
        <v>6081.9000000000005</v>
      </c>
      <c r="BK39" s="115">
        <v>9122.84</v>
      </c>
      <c r="BL39" s="107"/>
      <c r="BM39" s="116">
        <v>4835.1100000000006</v>
      </c>
      <c r="BN39" s="114">
        <v>3223.4300000000003</v>
      </c>
      <c r="BO39" s="119">
        <v>4835.13</v>
      </c>
      <c r="BP39" s="107"/>
      <c r="BQ39" s="117">
        <v>2440.36</v>
      </c>
      <c r="BR39" s="114">
        <v>1626.91</v>
      </c>
      <c r="BS39" s="115">
        <v>2440.36</v>
      </c>
      <c r="BT39" s="107"/>
      <c r="BU39" s="116">
        <v>821.06</v>
      </c>
      <c r="BV39" s="114">
        <v>547.38</v>
      </c>
      <c r="BW39" s="118">
        <v>821.06</v>
      </c>
      <c r="BX39" s="105"/>
      <c r="BY39" s="120" t="s">
        <v>61</v>
      </c>
      <c r="BZ39" s="121">
        <v>7436.51</v>
      </c>
      <c r="CA39" s="122">
        <v>297.46000000000004</v>
      </c>
      <c r="CB39" s="123">
        <v>7733.97</v>
      </c>
      <c r="CC39" s="114">
        <v>5155.9799999999996</v>
      </c>
      <c r="CD39" s="115">
        <v>7733.97</v>
      </c>
      <c r="CE39" s="107"/>
      <c r="CF39" s="124">
        <v>4099.01</v>
      </c>
      <c r="CG39" s="75">
        <v>2732.6800000000003</v>
      </c>
      <c r="CH39" s="76">
        <v>4099.01</v>
      </c>
      <c r="CI39" s="107"/>
      <c r="CJ39" s="125">
        <v>2068.84</v>
      </c>
      <c r="CK39" s="114">
        <v>1379.23</v>
      </c>
      <c r="CL39" s="115">
        <v>2068.84</v>
      </c>
      <c r="CM39" s="107"/>
      <c r="CN39" s="124">
        <v>696.06</v>
      </c>
      <c r="CO39" s="114">
        <v>464.04</v>
      </c>
      <c r="CP39" s="118">
        <v>696.06</v>
      </c>
      <c r="CQ39" s="105"/>
      <c r="CR39" s="126" t="s">
        <v>61</v>
      </c>
      <c r="CS39" s="127">
        <v>4231.91</v>
      </c>
      <c r="CT39" s="128">
        <v>169.28999999999996</v>
      </c>
      <c r="CU39" s="129">
        <v>4401.2</v>
      </c>
      <c r="CV39" s="114">
        <v>2934.1400000000003</v>
      </c>
      <c r="CW39" s="115">
        <v>4401.2</v>
      </c>
      <c r="CX39" s="107"/>
      <c r="CY39" s="130">
        <v>2332.6400000000003</v>
      </c>
      <c r="CZ39" s="75">
        <v>1555.1</v>
      </c>
      <c r="DA39" s="76">
        <v>2332.64</v>
      </c>
      <c r="DB39" s="107"/>
      <c r="DC39" s="131">
        <v>1177.33</v>
      </c>
      <c r="DD39" s="114">
        <v>784.89</v>
      </c>
      <c r="DE39" s="115">
        <v>1177.33</v>
      </c>
      <c r="DF39" s="107"/>
      <c r="DG39" s="130">
        <v>396.11</v>
      </c>
      <c r="DH39" s="114">
        <v>264.08</v>
      </c>
      <c r="DI39" s="118">
        <v>396.11</v>
      </c>
    </row>
    <row r="40" spans="1:113" s="163" customFormat="1" x14ac:dyDescent="0.2">
      <c r="A40" s="72" t="s">
        <v>62</v>
      </c>
      <c r="B40" s="133">
        <v>20695.899999999998</v>
      </c>
      <c r="C40" s="74">
        <v>827.88000000000102</v>
      </c>
      <c r="D40" s="74">
        <v>21523.78</v>
      </c>
      <c r="E40" s="75">
        <v>14349.19</v>
      </c>
      <c r="F40" s="76">
        <v>21523.78</v>
      </c>
      <c r="G40" s="77"/>
      <c r="H40" s="103">
        <v>11407.61</v>
      </c>
      <c r="I40" s="75">
        <v>7605.08</v>
      </c>
      <c r="J40" s="76">
        <v>11407.61</v>
      </c>
      <c r="K40" s="77"/>
      <c r="L40" s="104">
        <v>5757.62</v>
      </c>
      <c r="M40" s="75">
        <v>3838.42</v>
      </c>
      <c r="N40" s="76">
        <v>5757.62</v>
      </c>
      <c r="O40" s="77"/>
      <c r="P40" s="103">
        <v>1937.15</v>
      </c>
      <c r="Q40" s="75">
        <v>1291.44</v>
      </c>
      <c r="R40" s="78">
        <v>1937.15</v>
      </c>
      <c r="S40" s="105"/>
      <c r="T40" s="132" t="s">
        <v>62</v>
      </c>
      <c r="U40" s="133">
        <v>24317.67</v>
      </c>
      <c r="V40" s="74">
        <v>972.7300000000032</v>
      </c>
      <c r="W40" s="74">
        <v>25290.400000000001</v>
      </c>
      <c r="X40" s="75">
        <v>16860.269999999997</v>
      </c>
      <c r="Y40" s="76">
        <v>25290.400000000001</v>
      </c>
      <c r="Z40" s="107"/>
      <c r="AA40" s="103">
        <v>13403.92</v>
      </c>
      <c r="AB40" s="114">
        <v>8936.02</v>
      </c>
      <c r="AC40" s="119">
        <v>13403.98</v>
      </c>
      <c r="AD40" s="107"/>
      <c r="AE40" s="104">
        <v>6765.1900000000005</v>
      </c>
      <c r="AF40" s="75">
        <v>4510.13</v>
      </c>
      <c r="AG40" s="76">
        <v>6765.19</v>
      </c>
      <c r="AH40" s="107"/>
      <c r="AI40" s="103">
        <v>2276.1400000000003</v>
      </c>
      <c r="AJ40" s="75">
        <v>1517.43</v>
      </c>
      <c r="AK40" s="78">
        <v>2276.14</v>
      </c>
      <c r="AL40" s="105"/>
      <c r="AM40" s="110" t="s">
        <v>62</v>
      </c>
      <c r="AN40" s="112">
        <v>14930.99</v>
      </c>
      <c r="AO40" s="112">
        <v>597.25</v>
      </c>
      <c r="AP40" s="113">
        <v>15528.24</v>
      </c>
      <c r="AQ40" s="114">
        <v>10352.16</v>
      </c>
      <c r="AR40" s="115">
        <v>15528.24</v>
      </c>
      <c r="AS40" s="107"/>
      <c r="AT40" s="116">
        <v>8229.9699999999993</v>
      </c>
      <c r="AU40" s="75">
        <v>5486.6500000000005</v>
      </c>
      <c r="AV40" s="76">
        <v>8229.9699999999993</v>
      </c>
      <c r="AW40" s="107"/>
      <c r="AX40" s="117">
        <v>4153.8100000000004</v>
      </c>
      <c r="AY40" s="114">
        <v>2769.21</v>
      </c>
      <c r="AZ40" s="115">
        <v>4153.8100000000004</v>
      </c>
      <c r="BA40" s="107"/>
      <c r="BB40" s="116">
        <v>1397.55</v>
      </c>
      <c r="BC40" s="114">
        <v>931.7</v>
      </c>
      <c r="BD40" s="118">
        <v>1397.55</v>
      </c>
      <c r="BE40" s="105"/>
      <c r="BF40" s="110" t="s">
        <v>62</v>
      </c>
      <c r="BG40" s="112">
        <v>17543.91</v>
      </c>
      <c r="BH40" s="112">
        <v>701.77000000000044</v>
      </c>
      <c r="BI40" s="113">
        <v>18245.68</v>
      </c>
      <c r="BJ40" s="114">
        <v>12163.79</v>
      </c>
      <c r="BK40" s="115">
        <v>18245.68</v>
      </c>
      <c r="BL40" s="107"/>
      <c r="BM40" s="116">
        <v>9670.2199999999993</v>
      </c>
      <c r="BN40" s="114">
        <v>6446.86</v>
      </c>
      <c r="BO40" s="119">
        <v>9670.26</v>
      </c>
      <c r="BP40" s="107"/>
      <c r="BQ40" s="117">
        <v>4880.72</v>
      </c>
      <c r="BR40" s="114">
        <v>3253.82</v>
      </c>
      <c r="BS40" s="115">
        <v>4880.72</v>
      </c>
      <c r="BT40" s="107"/>
      <c r="BU40" s="116">
        <v>1642.12</v>
      </c>
      <c r="BV40" s="114">
        <v>1094.75</v>
      </c>
      <c r="BW40" s="118">
        <v>1642.12</v>
      </c>
      <c r="BX40" s="105"/>
      <c r="BY40" s="120" t="s">
        <v>62</v>
      </c>
      <c r="BZ40" s="122">
        <v>14873.01</v>
      </c>
      <c r="CA40" s="122">
        <v>594.93000000000029</v>
      </c>
      <c r="CB40" s="123">
        <v>15467.94</v>
      </c>
      <c r="CC40" s="114">
        <v>10311.959999999999</v>
      </c>
      <c r="CD40" s="115">
        <v>15467.94</v>
      </c>
      <c r="CE40" s="107"/>
      <c r="CF40" s="124">
        <v>8198.01</v>
      </c>
      <c r="CG40" s="75">
        <v>5465.34</v>
      </c>
      <c r="CH40" s="76">
        <v>8198.01</v>
      </c>
      <c r="CI40" s="107"/>
      <c r="CJ40" s="125">
        <v>4137.68</v>
      </c>
      <c r="CK40" s="114">
        <v>2758.46</v>
      </c>
      <c r="CL40" s="115">
        <v>4137.68</v>
      </c>
      <c r="CM40" s="107"/>
      <c r="CN40" s="124">
        <v>1392.12</v>
      </c>
      <c r="CO40" s="114">
        <v>928.08</v>
      </c>
      <c r="CP40" s="118">
        <v>1392.12</v>
      </c>
      <c r="CQ40" s="105"/>
      <c r="CR40" s="126" t="s">
        <v>62</v>
      </c>
      <c r="CS40" s="128">
        <v>8463.81</v>
      </c>
      <c r="CT40" s="128">
        <v>338.59000000000015</v>
      </c>
      <c r="CU40" s="129">
        <v>8802.4</v>
      </c>
      <c r="CV40" s="114">
        <v>5868.27</v>
      </c>
      <c r="CW40" s="115">
        <v>8802.4</v>
      </c>
      <c r="CX40" s="107"/>
      <c r="CY40" s="130">
        <v>4665.2800000000007</v>
      </c>
      <c r="CZ40" s="75">
        <v>3110.19</v>
      </c>
      <c r="DA40" s="76">
        <v>4665.28</v>
      </c>
      <c r="DB40" s="107"/>
      <c r="DC40" s="131">
        <v>2354.65</v>
      </c>
      <c r="DD40" s="114">
        <v>1569.77</v>
      </c>
      <c r="DE40" s="115">
        <v>2354.65</v>
      </c>
      <c r="DF40" s="107"/>
      <c r="DG40" s="130">
        <v>792.22</v>
      </c>
      <c r="DH40" s="114">
        <v>528.15</v>
      </c>
      <c r="DI40" s="118">
        <v>792.22</v>
      </c>
    </row>
    <row r="41" spans="1:113" x14ac:dyDescent="0.2">
      <c r="A41" s="72" t="s">
        <v>63</v>
      </c>
      <c r="B41" s="74">
        <v>24835.079999999998</v>
      </c>
      <c r="C41" s="74">
        <v>993.45999999999913</v>
      </c>
      <c r="D41" s="74">
        <v>25828.539999999997</v>
      </c>
      <c r="E41" s="75">
        <v>17219.03</v>
      </c>
      <c r="F41" s="76">
        <v>25828.54</v>
      </c>
      <c r="G41" s="77"/>
      <c r="H41" s="103">
        <v>13689.130000000001</v>
      </c>
      <c r="I41" s="75">
        <v>9126.09</v>
      </c>
      <c r="J41" s="76">
        <v>13689.13</v>
      </c>
      <c r="K41" s="77"/>
      <c r="L41" s="104">
        <v>6909.14</v>
      </c>
      <c r="M41" s="75">
        <v>4606.1000000000004</v>
      </c>
      <c r="N41" s="76">
        <v>6909.14</v>
      </c>
      <c r="O41" s="77"/>
      <c r="P41" s="103">
        <v>2324.5700000000002</v>
      </c>
      <c r="Q41" s="75">
        <v>1549.72</v>
      </c>
      <c r="R41" s="78">
        <v>2324.5700000000002</v>
      </c>
      <c r="S41" s="105"/>
      <c r="T41" s="72" t="s">
        <v>63</v>
      </c>
      <c r="U41" s="74">
        <v>29181.21</v>
      </c>
      <c r="V41" s="74">
        <v>1167.2700000000004</v>
      </c>
      <c r="W41" s="74">
        <v>30348.48</v>
      </c>
      <c r="X41" s="75">
        <v>20232.32</v>
      </c>
      <c r="Y41" s="76">
        <v>30348.48</v>
      </c>
      <c r="Z41" s="107"/>
      <c r="AA41" s="103">
        <v>16084.7</v>
      </c>
      <c r="AB41" s="114">
        <v>10723.23</v>
      </c>
      <c r="AC41" s="119">
        <v>16084.78</v>
      </c>
      <c r="AD41" s="107"/>
      <c r="AE41" s="104">
        <v>8118.22</v>
      </c>
      <c r="AF41" s="75">
        <v>5412.1500000000005</v>
      </c>
      <c r="AG41" s="76">
        <v>8118.22</v>
      </c>
      <c r="AH41" s="107"/>
      <c r="AI41" s="103">
        <v>2731.3700000000003</v>
      </c>
      <c r="AJ41" s="75">
        <v>1820.92</v>
      </c>
      <c r="AK41" s="78">
        <v>2731.37</v>
      </c>
      <c r="AL41" s="105"/>
      <c r="AM41" s="134" t="s">
        <v>63</v>
      </c>
      <c r="AN41" s="111">
        <v>17917.189999999999</v>
      </c>
      <c r="AO41" s="112">
        <v>716.70000000000073</v>
      </c>
      <c r="AP41" s="113">
        <v>18633.89</v>
      </c>
      <c r="AQ41" s="114">
        <v>12422.6</v>
      </c>
      <c r="AR41" s="115">
        <v>18633.89</v>
      </c>
      <c r="AS41" s="107"/>
      <c r="AT41" s="116">
        <v>9875.9699999999993</v>
      </c>
      <c r="AU41" s="75">
        <v>6583.98</v>
      </c>
      <c r="AV41" s="76">
        <v>9875.9699999999993</v>
      </c>
      <c r="AW41" s="107"/>
      <c r="AX41" s="117">
        <v>4984.5700000000006</v>
      </c>
      <c r="AY41" s="114">
        <v>3323.05</v>
      </c>
      <c r="AZ41" s="115">
        <v>4984.57</v>
      </c>
      <c r="BA41" s="107"/>
      <c r="BB41" s="116">
        <v>1677.06</v>
      </c>
      <c r="BC41" s="114">
        <v>1118.04</v>
      </c>
      <c r="BD41" s="118">
        <v>1677.06</v>
      </c>
      <c r="BE41" s="105"/>
      <c r="BF41" s="134" t="s">
        <v>63</v>
      </c>
      <c r="BG41" s="111">
        <v>21052.69</v>
      </c>
      <c r="BH41" s="112">
        <v>842.13000000000102</v>
      </c>
      <c r="BI41" s="113">
        <v>21894.82</v>
      </c>
      <c r="BJ41" s="114">
        <v>14596.550000000001</v>
      </c>
      <c r="BK41" s="115">
        <v>21894.82</v>
      </c>
      <c r="BL41" s="107"/>
      <c r="BM41" s="116">
        <v>11604.26</v>
      </c>
      <c r="BN41" s="114">
        <v>7736.24</v>
      </c>
      <c r="BO41" s="119">
        <v>11604.32</v>
      </c>
      <c r="BP41" s="107"/>
      <c r="BQ41" s="117">
        <v>5856.87</v>
      </c>
      <c r="BR41" s="114">
        <v>3904.58</v>
      </c>
      <c r="BS41" s="115">
        <v>5856.87</v>
      </c>
      <c r="BT41" s="107"/>
      <c r="BU41" s="116">
        <v>1970.54</v>
      </c>
      <c r="BV41" s="114">
        <v>1313.7</v>
      </c>
      <c r="BW41" s="118">
        <v>1970.54</v>
      </c>
      <c r="BX41" s="105"/>
      <c r="BY41" s="135" t="s">
        <v>63</v>
      </c>
      <c r="BZ41" s="121">
        <v>17847.62</v>
      </c>
      <c r="CA41" s="122">
        <v>713.90999999999985</v>
      </c>
      <c r="CB41" s="123">
        <v>18561.53</v>
      </c>
      <c r="CC41" s="114">
        <v>12374.36</v>
      </c>
      <c r="CD41" s="115">
        <v>18561.53</v>
      </c>
      <c r="CE41" s="107"/>
      <c r="CF41" s="124">
        <v>9837.6200000000008</v>
      </c>
      <c r="CG41" s="75">
        <v>6558.42</v>
      </c>
      <c r="CH41" s="76">
        <v>9837.6200000000008</v>
      </c>
      <c r="CI41" s="107"/>
      <c r="CJ41" s="125">
        <v>4965.21</v>
      </c>
      <c r="CK41" s="114">
        <v>3310.14</v>
      </c>
      <c r="CL41" s="115">
        <v>4965.21</v>
      </c>
      <c r="CM41" s="107"/>
      <c r="CN41" s="124">
        <v>1670.54</v>
      </c>
      <c r="CO41" s="114">
        <v>1113.7</v>
      </c>
      <c r="CP41" s="118">
        <v>1670.54</v>
      </c>
      <c r="CQ41" s="105"/>
      <c r="CR41" s="136" t="s">
        <v>63</v>
      </c>
      <c r="CS41" s="127">
        <v>10156.58</v>
      </c>
      <c r="CT41" s="128">
        <v>406.29999999999927</v>
      </c>
      <c r="CU41" s="129">
        <v>10562.88</v>
      </c>
      <c r="CV41" s="114">
        <v>7041.92</v>
      </c>
      <c r="CW41" s="115">
        <v>10562.88</v>
      </c>
      <c r="CX41" s="107"/>
      <c r="CY41" s="130">
        <v>5598.33</v>
      </c>
      <c r="CZ41" s="75">
        <v>3732.22</v>
      </c>
      <c r="DA41" s="76">
        <v>5598.33</v>
      </c>
      <c r="DB41" s="107"/>
      <c r="DC41" s="131">
        <v>2825.5800000000004</v>
      </c>
      <c r="DD41" s="114">
        <v>1883.72</v>
      </c>
      <c r="DE41" s="115">
        <v>2825.58</v>
      </c>
      <c r="DF41" s="107"/>
      <c r="DG41" s="130">
        <v>950.66</v>
      </c>
      <c r="DH41" s="114">
        <v>633.78</v>
      </c>
      <c r="DI41" s="118">
        <v>950.66</v>
      </c>
    </row>
    <row r="42" spans="1:113" x14ac:dyDescent="0.2">
      <c r="A42" s="72" t="s">
        <v>64</v>
      </c>
      <c r="B42" s="74">
        <v>29802.09</v>
      </c>
      <c r="C42" s="74">
        <v>1192.1599999999999</v>
      </c>
      <c r="D42" s="74">
        <v>30994.25</v>
      </c>
      <c r="E42" s="75">
        <v>20662.84</v>
      </c>
      <c r="F42" s="76">
        <v>30994.25</v>
      </c>
      <c r="G42" s="77"/>
      <c r="H42" s="103">
        <v>16426.96</v>
      </c>
      <c r="I42" s="75">
        <v>10951.31</v>
      </c>
      <c r="J42" s="76">
        <v>16426.96</v>
      </c>
      <c r="K42" s="77"/>
      <c r="L42" s="104">
        <v>8290.9699999999993</v>
      </c>
      <c r="M42" s="75">
        <v>5527.3200000000006</v>
      </c>
      <c r="N42" s="76">
        <v>8290.9699999999993</v>
      </c>
      <c r="O42" s="77"/>
      <c r="P42" s="103">
        <v>2789.4900000000002</v>
      </c>
      <c r="Q42" s="75">
        <v>1859.66</v>
      </c>
      <c r="R42" s="78">
        <v>2789.49</v>
      </c>
      <c r="S42" s="105"/>
      <c r="T42" s="72" t="s">
        <v>64</v>
      </c>
      <c r="U42" s="74">
        <v>35017.46</v>
      </c>
      <c r="V42" s="74">
        <v>1400.7200000000012</v>
      </c>
      <c r="W42" s="74">
        <v>36418.18</v>
      </c>
      <c r="X42" s="75">
        <v>24278.789999999997</v>
      </c>
      <c r="Y42" s="76">
        <v>36418.18</v>
      </c>
      <c r="Z42" s="107"/>
      <c r="AA42" s="103">
        <v>19301.64</v>
      </c>
      <c r="AB42" s="114">
        <v>12867.880000000001</v>
      </c>
      <c r="AC42" s="119">
        <v>19301.739999999998</v>
      </c>
      <c r="AD42" s="107"/>
      <c r="AE42" s="104">
        <v>9741.8700000000008</v>
      </c>
      <c r="AF42" s="75">
        <v>6494.58</v>
      </c>
      <c r="AG42" s="76">
        <v>9741.8700000000008</v>
      </c>
      <c r="AH42" s="107"/>
      <c r="AI42" s="103">
        <v>3277.6400000000003</v>
      </c>
      <c r="AJ42" s="75">
        <v>2185.1000000000004</v>
      </c>
      <c r="AK42" s="78">
        <v>3277.64</v>
      </c>
      <c r="AL42" s="105"/>
      <c r="AM42" s="134" t="s">
        <v>64</v>
      </c>
      <c r="AN42" s="111">
        <v>21500.629999999997</v>
      </c>
      <c r="AO42" s="112">
        <v>860.04000000000087</v>
      </c>
      <c r="AP42" s="113">
        <v>22360.67</v>
      </c>
      <c r="AQ42" s="114">
        <v>14907.12</v>
      </c>
      <c r="AR42" s="115">
        <v>22360.67</v>
      </c>
      <c r="AS42" s="107"/>
      <c r="AT42" s="116">
        <v>11851.16</v>
      </c>
      <c r="AU42" s="75">
        <v>7900.7800000000007</v>
      </c>
      <c r="AV42" s="76">
        <v>11851.16</v>
      </c>
      <c r="AW42" s="107"/>
      <c r="AX42" s="117">
        <v>5981.4800000000005</v>
      </c>
      <c r="AY42" s="114">
        <v>3987.6600000000003</v>
      </c>
      <c r="AZ42" s="115">
        <v>5981.48</v>
      </c>
      <c r="BA42" s="107"/>
      <c r="BB42" s="116">
        <v>2012.47</v>
      </c>
      <c r="BC42" s="114">
        <v>1341.65</v>
      </c>
      <c r="BD42" s="118">
        <v>2012.47</v>
      </c>
      <c r="BE42" s="105"/>
      <c r="BF42" s="134" t="s">
        <v>64</v>
      </c>
      <c r="BG42" s="111">
        <v>25263.239999999998</v>
      </c>
      <c r="BH42" s="112">
        <v>1010.5499999999993</v>
      </c>
      <c r="BI42" s="113">
        <v>26273.789999999997</v>
      </c>
      <c r="BJ42" s="114">
        <v>17515.86</v>
      </c>
      <c r="BK42" s="115">
        <v>26273.79</v>
      </c>
      <c r="BL42" s="107"/>
      <c r="BM42" s="116">
        <v>13925.11</v>
      </c>
      <c r="BN42" s="114">
        <v>9283.49</v>
      </c>
      <c r="BO42" s="119">
        <v>13925.19</v>
      </c>
      <c r="BP42" s="107"/>
      <c r="BQ42" s="117">
        <v>7028.24</v>
      </c>
      <c r="BR42" s="114">
        <v>4685.5</v>
      </c>
      <c r="BS42" s="115">
        <v>7028.24</v>
      </c>
      <c r="BT42" s="107"/>
      <c r="BU42" s="116">
        <v>2364.65</v>
      </c>
      <c r="BV42" s="114">
        <v>1576.44</v>
      </c>
      <c r="BW42" s="118">
        <v>2364.65</v>
      </c>
      <c r="BX42" s="105"/>
      <c r="BY42" s="135" t="s">
        <v>64</v>
      </c>
      <c r="BZ42" s="121">
        <v>21417.149999999998</v>
      </c>
      <c r="CA42" s="122">
        <v>856.69000000000233</v>
      </c>
      <c r="CB42" s="123">
        <v>22273.84</v>
      </c>
      <c r="CC42" s="114">
        <v>14849.23</v>
      </c>
      <c r="CD42" s="115">
        <v>22273.84</v>
      </c>
      <c r="CE42" s="107"/>
      <c r="CF42" s="124">
        <v>11805.14</v>
      </c>
      <c r="CG42" s="75">
        <v>7870.1</v>
      </c>
      <c r="CH42" s="76">
        <v>11805.14</v>
      </c>
      <c r="CI42" s="107"/>
      <c r="CJ42" s="125">
        <v>5958.26</v>
      </c>
      <c r="CK42" s="114">
        <v>3972.1800000000003</v>
      </c>
      <c r="CL42" s="115">
        <v>5958.26</v>
      </c>
      <c r="CM42" s="107"/>
      <c r="CN42" s="124">
        <v>2004.65</v>
      </c>
      <c r="CO42" s="114">
        <v>1336.44</v>
      </c>
      <c r="CP42" s="118">
        <v>2004.65</v>
      </c>
      <c r="CQ42" s="105"/>
      <c r="CR42" s="136" t="s">
        <v>64</v>
      </c>
      <c r="CS42" s="127">
        <v>12187.9</v>
      </c>
      <c r="CT42" s="128">
        <v>487.56000000000131</v>
      </c>
      <c r="CU42" s="129">
        <v>12675.460000000001</v>
      </c>
      <c r="CV42" s="114">
        <v>8450.31</v>
      </c>
      <c r="CW42" s="115">
        <v>12675.46</v>
      </c>
      <c r="CX42" s="107"/>
      <c r="CY42" s="130">
        <v>6718</v>
      </c>
      <c r="CZ42" s="75">
        <v>4478.67</v>
      </c>
      <c r="DA42" s="76">
        <v>6718</v>
      </c>
      <c r="DB42" s="107"/>
      <c r="DC42" s="131">
        <v>3390.69</v>
      </c>
      <c r="DD42" s="114">
        <v>2260.46</v>
      </c>
      <c r="DE42" s="115">
        <v>3390.69</v>
      </c>
      <c r="DF42" s="107"/>
      <c r="DG42" s="130">
        <v>1140.8</v>
      </c>
      <c r="DH42" s="114">
        <v>760.54</v>
      </c>
      <c r="DI42" s="118">
        <v>1140.8</v>
      </c>
    </row>
    <row r="43" spans="1:113" x14ac:dyDescent="0.2">
      <c r="A43" s="72" t="s">
        <v>65</v>
      </c>
      <c r="B43" s="74">
        <v>35762.520000000004</v>
      </c>
      <c r="C43" s="74">
        <v>1430.5799999999945</v>
      </c>
      <c r="D43" s="74">
        <v>37193.1</v>
      </c>
      <c r="E43" s="75">
        <v>24795.4</v>
      </c>
      <c r="F43" s="76">
        <v>37193.1</v>
      </c>
      <c r="G43" s="77"/>
      <c r="H43" s="103">
        <v>19712.349999999999</v>
      </c>
      <c r="I43" s="75">
        <v>13141.57</v>
      </c>
      <c r="J43" s="76">
        <v>19712.349999999999</v>
      </c>
      <c r="K43" s="77"/>
      <c r="L43" s="104">
        <v>9949.16</v>
      </c>
      <c r="M43" s="75">
        <v>6632.7800000000007</v>
      </c>
      <c r="N43" s="76">
        <v>9949.16</v>
      </c>
      <c r="O43" s="77"/>
      <c r="P43" s="103">
        <v>3347.38</v>
      </c>
      <c r="Q43" s="75">
        <v>2231.59</v>
      </c>
      <c r="R43" s="78">
        <v>3347.38</v>
      </c>
      <c r="S43" s="105"/>
      <c r="T43" s="72" t="s">
        <v>65</v>
      </c>
      <c r="U43" s="74">
        <v>42020.950000000004</v>
      </c>
      <c r="V43" s="74">
        <v>1680.8699999999953</v>
      </c>
      <c r="W43" s="74">
        <v>43701.82</v>
      </c>
      <c r="X43" s="75">
        <v>29134.55</v>
      </c>
      <c r="Y43" s="76">
        <v>43701.82</v>
      </c>
      <c r="Z43" s="107"/>
      <c r="AA43" s="103">
        <v>23161.969999999998</v>
      </c>
      <c r="AB43" s="114">
        <v>15441.460000000001</v>
      </c>
      <c r="AC43" s="119">
        <v>23162.09</v>
      </c>
      <c r="AD43" s="107"/>
      <c r="AE43" s="104">
        <v>11690.24</v>
      </c>
      <c r="AF43" s="75">
        <v>7793.5</v>
      </c>
      <c r="AG43" s="76">
        <v>11690.24</v>
      </c>
      <c r="AH43" s="107"/>
      <c r="AI43" s="103">
        <v>3933.17</v>
      </c>
      <c r="AJ43" s="75">
        <v>2622.1200000000003</v>
      </c>
      <c r="AK43" s="78">
        <v>3933.17</v>
      </c>
      <c r="AL43" s="105"/>
      <c r="AM43" s="134" t="s">
        <v>65</v>
      </c>
      <c r="AN43" s="111">
        <v>25800.769999999997</v>
      </c>
      <c r="AO43" s="112">
        <v>1032.0400000000009</v>
      </c>
      <c r="AP43" s="113">
        <v>26832.809999999998</v>
      </c>
      <c r="AQ43" s="114">
        <v>17888.54</v>
      </c>
      <c r="AR43" s="115">
        <v>26832.81</v>
      </c>
      <c r="AS43" s="107"/>
      <c r="AT43" s="116">
        <v>14221.39</v>
      </c>
      <c r="AU43" s="75">
        <v>9480.93</v>
      </c>
      <c r="AV43" s="76">
        <v>14221.39</v>
      </c>
      <c r="AW43" s="107"/>
      <c r="AX43" s="117">
        <v>7177.7800000000007</v>
      </c>
      <c r="AY43" s="114">
        <v>4785.1900000000005</v>
      </c>
      <c r="AZ43" s="115">
        <v>7177.78</v>
      </c>
      <c r="BA43" s="107"/>
      <c r="BB43" s="116">
        <v>2414.96</v>
      </c>
      <c r="BC43" s="114">
        <v>1609.98</v>
      </c>
      <c r="BD43" s="118">
        <v>2414.96</v>
      </c>
      <c r="BE43" s="105"/>
      <c r="BF43" s="134" t="s">
        <v>65</v>
      </c>
      <c r="BG43" s="111">
        <v>30315.89</v>
      </c>
      <c r="BH43" s="112">
        <v>1212.6599999999999</v>
      </c>
      <c r="BI43" s="113">
        <v>31528.55</v>
      </c>
      <c r="BJ43" s="114">
        <v>21019.039999999997</v>
      </c>
      <c r="BK43" s="115">
        <v>31528.55</v>
      </c>
      <c r="BL43" s="107"/>
      <c r="BM43" s="116">
        <v>16710.14</v>
      </c>
      <c r="BN43" s="114">
        <v>11140.19</v>
      </c>
      <c r="BO43" s="119">
        <v>16710.23</v>
      </c>
      <c r="BP43" s="107"/>
      <c r="BQ43" s="117">
        <v>8433.89</v>
      </c>
      <c r="BR43" s="114">
        <v>5622.6</v>
      </c>
      <c r="BS43" s="115">
        <v>8433.89</v>
      </c>
      <c r="BT43" s="107"/>
      <c r="BU43" s="116">
        <v>2837.57</v>
      </c>
      <c r="BV43" s="114">
        <v>1891.72</v>
      </c>
      <c r="BW43" s="118">
        <v>2837.57</v>
      </c>
      <c r="BX43" s="105"/>
      <c r="BY43" s="135" t="s">
        <v>65</v>
      </c>
      <c r="BZ43" s="121">
        <v>25700.59</v>
      </c>
      <c r="CA43" s="122">
        <v>1028.0199999999968</v>
      </c>
      <c r="CB43" s="123">
        <v>26728.609999999997</v>
      </c>
      <c r="CC43" s="114">
        <v>17819.079999999998</v>
      </c>
      <c r="CD43" s="115">
        <v>26728.61</v>
      </c>
      <c r="CE43" s="107"/>
      <c r="CF43" s="124">
        <v>14166.17</v>
      </c>
      <c r="CG43" s="75">
        <v>9444.1200000000008</v>
      </c>
      <c r="CH43" s="76">
        <v>14166.17</v>
      </c>
      <c r="CI43" s="107"/>
      <c r="CJ43" s="125">
        <v>7149.91</v>
      </c>
      <c r="CK43" s="114">
        <v>4766.6100000000006</v>
      </c>
      <c r="CL43" s="115">
        <v>7149.91</v>
      </c>
      <c r="CM43" s="107"/>
      <c r="CN43" s="124">
        <v>2405.5800000000004</v>
      </c>
      <c r="CO43" s="114">
        <v>1603.72</v>
      </c>
      <c r="CP43" s="118">
        <v>2405.58</v>
      </c>
      <c r="CQ43" s="105"/>
      <c r="CR43" s="136" t="s">
        <v>65</v>
      </c>
      <c r="CS43" s="127">
        <v>14625.49</v>
      </c>
      <c r="CT43" s="128">
        <v>585.06999999999971</v>
      </c>
      <c r="CU43" s="129">
        <v>15210.56</v>
      </c>
      <c r="CV43" s="114">
        <v>10140.380000000001</v>
      </c>
      <c r="CW43" s="115">
        <v>15210.56</v>
      </c>
      <c r="CX43" s="107"/>
      <c r="CY43" s="130">
        <v>8061.6</v>
      </c>
      <c r="CZ43" s="75">
        <v>5374.4</v>
      </c>
      <c r="DA43" s="76">
        <v>8061.6</v>
      </c>
      <c r="DB43" s="107"/>
      <c r="DC43" s="131">
        <v>4068.8300000000004</v>
      </c>
      <c r="DD43" s="114">
        <v>2712.5600000000004</v>
      </c>
      <c r="DE43" s="115">
        <v>4068.83</v>
      </c>
      <c r="DF43" s="107"/>
      <c r="DG43" s="130">
        <v>1368.96</v>
      </c>
      <c r="DH43" s="114">
        <v>912.64</v>
      </c>
      <c r="DI43" s="118">
        <v>1368.96</v>
      </c>
    </row>
    <row r="44" spans="1:113" x14ac:dyDescent="0.2">
      <c r="A44" s="72" t="s">
        <v>66</v>
      </c>
      <c r="B44" s="74">
        <v>42915.020000000004</v>
      </c>
      <c r="C44" s="74">
        <v>1716.6999999999971</v>
      </c>
      <c r="D44" s="74">
        <v>44631.72</v>
      </c>
      <c r="E44" s="75">
        <v>29754.48</v>
      </c>
      <c r="F44" s="76">
        <v>44631.72</v>
      </c>
      <c r="G44" s="77"/>
      <c r="H44" s="103">
        <v>23654.82</v>
      </c>
      <c r="I44" s="75">
        <v>15769.88</v>
      </c>
      <c r="J44" s="76">
        <v>23654.82</v>
      </c>
      <c r="K44" s="77"/>
      <c r="L44" s="104">
        <v>11938.99</v>
      </c>
      <c r="M44" s="75">
        <v>7959.33</v>
      </c>
      <c r="N44" s="76">
        <v>11938.99</v>
      </c>
      <c r="O44" s="77"/>
      <c r="P44" s="103">
        <v>4016.86</v>
      </c>
      <c r="Q44" s="75">
        <v>2677.9100000000003</v>
      </c>
      <c r="R44" s="78">
        <v>4016.86</v>
      </c>
      <c r="S44" s="105"/>
      <c r="T44" s="72" t="s">
        <v>66</v>
      </c>
      <c r="U44" s="74">
        <v>50425.14</v>
      </c>
      <c r="V44" s="74">
        <v>2017.0500000000029</v>
      </c>
      <c r="W44" s="74">
        <v>52442.19</v>
      </c>
      <c r="X44" s="75">
        <v>34961.46</v>
      </c>
      <c r="Y44" s="76">
        <v>52442.19</v>
      </c>
      <c r="Z44" s="107"/>
      <c r="AA44" s="103">
        <v>27794.37</v>
      </c>
      <c r="AB44" s="114">
        <v>18529.759999999998</v>
      </c>
      <c r="AC44" s="119">
        <v>27794.51</v>
      </c>
      <c r="AD44" s="107"/>
      <c r="AE44" s="104">
        <v>14028.29</v>
      </c>
      <c r="AF44" s="75">
        <v>9352.2000000000007</v>
      </c>
      <c r="AG44" s="76">
        <v>14028.29</v>
      </c>
      <c r="AH44" s="107"/>
      <c r="AI44" s="103">
        <v>4719.8</v>
      </c>
      <c r="AJ44" s="75">
        <v>3146.5400000000004</v>
      </c>
      <c r="AK44" s="78">
        <v>4719.8</v>
      </c>
      <c r="AL44" s="105"/>
      <c r="AM44" s="134" t="s">
        <v>66</v>
      </c>
      <c r="AN44" s="111">
        <v>30960.92</v>
      </c>
      <c r="AO44" s="112">
        <v>1238.4599999999991</v>
      </c>
      <c r="AP44" s="113">
        <v>32199.379999999997</v>
      </c>
      <c r="AQ44" s="114">
        <v>21466.26</v>
      </c>
      <c r="AR44" s="115">
        <v>32199.38</v>
      </c>
      <c r="AS44" s="107"/>
      <c r="AT44" s="116">
        <v>17065.679999999997</v>
      </c>
      <c r="AU44" s="75">
        <v>11377.12</v>
      </c>
      <c r="AV44" s="76">
        <v>17065.68</v>
      </c>
      <c r="AW44" s="107"/>
      <c r="AX44" s="117">
        <v>8613.34</v>
      </c>
      <c r="AY44" s="114">
        <v>5742.2300000000005</v>
      </c>
      <c r="AZ44" s="115">
        <v>8613.34</v>
      </c>
      <c r="BA44" s="107"/>
      <c r="BB44" s="116">
        <v>2897.9500000000003</v>
      </c>
      <c r="BC44" s="114">
        <v>1931.97</v>
      </c>
      <c r="BD44" s="118">
        <v>2897.95</v>
      </c>
      <c r="BE44" s="105"/>
      <c r="BF44" s="134" t="s">
        <v>66</v>
      </c>
      <c r="BG44" s="111">
        <v>36379.07</v>
      </c>
      <c r="BH44" s="112">
        <v>1455.1900000000023</v>
      </c>
      <c r="BI44" s="113">
        <v>37834.26</v>
      </c>
      <c r="BJ44" s="114">
        <v>25222.84</v>
      </c>
      <c r="BK44" s="115">
        <v>37834.26</v>
      </c>
      <c r="BL44" s="107"/>
      <c r="BM44" s="116">
        <v>20052.16</v>
      </c>
      <c r="BN44" s="114">
        <v>13368.23</v>
      </c>
      <c r="BO44" s="119">
        <v>20052.28</v>
      </c>
      <c r="BP44" s="107"/>
      <c r="BQ44" s="117">
        <v>10120.67</v>
      </c>
      <c r="BR44" s="114">
        <v>6747.12</v>
      </c>
      <c r="BS44" s="115">
        <v>10120.67</v>
      </c>
      <c r="BT44" s="107"/>
      <c r="BU44" s="116">
        <v>3405.09</v>
      </c>
      <c r="BV44" s="114">
        <v>2270.06</v>
      </c>
      <c r="BW44" s="118">
        <v>3405.09</v>
      </c>
      <c r="BX44" s="105"/>
      <c r="BY44" s="135" t="s">
        <v>66</v>
      </c>
      <c r="BZ44" s="121">
        <v>30840.719999999998</v>
      </c>
      <c r="CA44" s="122">
        <v>1233.6200000000026</v>
      </c>
      <c r="CB44" s="123">
        <v>32074.34</v>
      </c>
      <c r="CC44" s="114">
        <v>21382.899999999998</v>
      </c>
      <c r="CD44" s="115">
        <v>32074.34</v>
      </c>
      <c r="CE44" s="107"/>
      <c r="CF44" s="124">
        <v>16999.41</v>
      </c>
      <c r="CG44" s="75">
        <v>11332.94</v>
      </c>
      <c r="CH44" s="76">
        <v>16999.41</v>
      </c>
      <c r="CI44" s="107"/>
      <c r="CJ44" s="125">
        <v>8579.89</v>
      </c>
      <c r="CK44" s="114">
        <v>5719.93</v>
      </c>
      <c r="CL44" s="115">
        <v>8579.89</v>
      </c>
      <c r="CM44" s="107"/>
      <c r="CN44" s="124">
        <v>2886.7000000000003</v>
      </c>
      <c r="CO44" s="114">
        <v>1924.47</v>
      </c>
      <c r="CP44" s="118">
        <v>2886.7</v>
      </c>
      <c r="CQ44" s="105"/>
      <c r="CR44" s="136" t="s">
        <v>66</v>
      </c>
      <c r="CS44" s="127">
        <v>17550.59</v>
      </c>
      <c r="CT44" s="128">
        <v>702.08999999999651</v>
      </c>
      <c r="CU44" s="129">
        <v>18252.679999999997</v>
      </c>
      <c r="CV44" s="114">
        <v>12168.460000000001</v>
      </c>
      <c r="CW44" s="115">
        <v>18252.68</v>
      </c>
      <c r="CX44" s="107"/>
      <c r="CY44" s="130">
        <v>9673.93</v>
      </c>
      <c r="CZ44" s="75">
        <v>6449.29</v>
      </c>
      <c r="DA44" s="76">
        <v>9673.93</v>
      </c>
      <c r="DB44" s="107"/>
      <c r="DC44" s="131">
        <v>4882.6000000000004</v>
      </c>
      <c r="DD44" s="114">
        <v>3255.07</v>
      </c>
      <c r="DE44" s="115">
        <v>4882.6000000000004</v>
      </c>
      <c r="DF44" s="107"/>
      <c r="DG44" s="130">
        <v>1642.75</v>
      </c>
      <c r="DH44" s="114">
        <v>1095.17</v>
      </c>
      <c r="DI44" s="118">
        <v>1642.75</v>
      </c>
    </row>
    <row r="45" spans="1:113" x14ac:dyDescent="0.2">
      <c r="A45" s="72" t="s">
        <v>67</v>
      </c>
      <c r="B45" s="74">
        <v>51498.03</v>
      </c>
      <c r="C45" s="74">
        <v>2060.0400000000009</v>
      </c>
      <c r="D45" s="74">
        <v>53558.07</v>
      </c>
      <c r="E45" s="75">
        <v>35705.379999999997</v>
      </c>
      <c r="F45" s="76">
        <v>53558.07</v>
      </c>
      <c r="G45" s="77"/>
      <c r="H45" s="103">
        <v>28385.78</v>
      </c>
      <c r="I45" s="75">
        <v>18923.859999999997</v>
      </c>
      <c r="J45" s="76">
        <v>28385.78</v>
      </c>
      <c r="K45" s="77"/>
      <c r="L45" s="104">
        <v>14326.79</v>
      </c>
      <c r="M45" s="75">
        <v>9551.2000000000007</v>
      </c>
      <c r="N45" s="76">
        <v>14326.79</v>
      </c>
      <c r="O45" s="77"/>
      <c r="P45" s="103">
        <v>4820.2300000000005</v>
      </c>
      <c r="Q45" s="75">
        <v>3213.4900000000002</v>
      </c>
      <c r="R45" s="78">
        <v>4820.2299999999996</v>
      </c>
      <c r="S45" s="105"/>
      <c r="T45" s="72" t="s">
        <v>67</v>
      </c>
      <c r="U45" s="74">
        <v>60510.18</v>
      </c>
      <c r="V45" s="74">
        <v>2420.4500000000044</v>
      </c>
      <c r="W45" s="74">
        <v>62930.630000000005</v>
      </c>
      <c r="X45" s="75">
        <v>41953.760000000002</v>
      </c>
      <c r="Y45" s="76">
        <v>62930.63</v>
      </c>
      <c r="Z45" s="107"/>
      <c r="AA45" s="103">
        <v>33353.240000000005</v>
      </c>
      <c r="AB45" s="114">
        <v>22235.719999999998</v>
      </c>
      <c r="AC45" s="119">
        <v>33353.420000000006</v>
      </c>
      <c r="AD45" s="107"/>
      <c r="AE45" s="104">
        <v>16833.949999999997</v>
      </c>
      <c r="AF45" s="75">
        <v>11222.64</v>
      </c>
      <c r="AG45" s="76">
        <v>16833.95</v>
      </c>
      <c r="AH45" s="107"/>
      <c r="AI45" s="103">
        <v>5663.76</v>
      </c>
      <c r="AJ45" s="75">
        <v>3775.84</v>
      </c>
      <c r="AK45" s="78">
        <v>5663.76</v>
      </c>
      <c r="AL45" s="105"/>
      <c r="AM45" s="134" t="s">
        <v>67</v>
      </c>
      <c r="AN45" s="111">
        <v>37153.11</v>
      </c>
      <c r="AO45" s="112">
        <v>1486.1500000000015</v>
      </c>
      <c r="AP45" s="113">
        <v>38639.26</v>
      </c>
      <c r="AQ45" s="114">
        <v>25759.51</v>
      </c>
      <c r="AR45" s="115">
        <v>38639.26</v>
      </c>
      <c r="AS45" s="107"/>
      <c r="AT45" s="116">
        <v>20478.809999999998</v>
      </c>
      <c r="AU45" s="75">
        <v>13652.54</v>
      </c>
      <c r="AV45" s="76">
        <v>20478.810000000001</v>
      </c>
      <c r="AW45" s="107"/>
      <c r="AX45" s="117">
        <v>10336.01</v>
      </c>
      <c r="AY45" s="114">
        <v>6890.68</v>
      </c>
      <c r="AZ45" s="115">
        <v>10336.01</v>
      </c>
      <c r="BA45" s="107"/>
      <c r="BB45" s="116">
        <v>3477.5400000000004</v>
      </c>
      <c r="BC45" s="114">
        <v>2318.36</v>
      </c>
      <c r="BD45" s="118">
        <v>3477.54</v>
      </c>
      <c r="BE45" s="105"/>
      <c r="BF45" s="134" t="s">
        <v>67</v>
      </c>
      <c r="BG45" s="111">
        <v>43654.880000000005</v>
      </c>
      <c r="BH45" s="112">
        <v>1746.239999999998</v>
      </c>
      <c r="BI45" s="113">
        <v>45401.120000000003</v>
      </c>
      <c r="BJ45" s="114">
        <v>30267.42</v>
      </c>
      <c r="BK45" s="115">
        <v>45401.120000000003</v>
      </c>
      <c r="BL45" s="107"/>
      <c r="BM45" s="116">
        <v>24062.6</v>
      </c>
      <c r="BN45" s="114">
        <v>16041.880000000001</v>
      </c>
      <c r="BO45" s="119">
        <v>24062.739999999998</v>
      </c>
      <c r="BP45" s="107"/>
      <c r="BQ45" s="117">
        <v>12144.800000000001</v>
      </c>
      <c r="BR45" s="114">
        <v>8096.54</v>
      </c>
      <c r="BS45" s="115">
        <v>12144.8</v>
      </c>
      <c r="BT45" s="107"/>
      <c r="BU45" s="116">
        <v>4086.11</v>
      </c>
      <c r="BV45" s="114">
        <v>2724.0800000000004</v>
      </c>
      <c r="BW45" s="118">
        <v>4086.11</v>
      </c>
      <c r="BX45" s="105"/>
      <c r="BY45" s="135" t="s">
        <v>67</v>
      </c>
      <c r="BZ45" s="121">
        <v>37008.86</v>
      </c>
      <c r="CA45" s="122">
        <v>1480.3499999999985</v>
      </c>
      <c r="CB45" s="123">
        <v>38489.21</v>
      </c>
      <c r="CC45" s="114">
        <v>25659.48</v>
      </c>
      <c r="CD45" s="115">
        <v>38489.21</v>
      </c>
      <c r="CE45" s="107"/>
      <c r="CF45" s="124">
        <v>20399.289999999997</v>
      </c>
      <c r="CG45" s="75">
        <v>13599.53</v>
      </c>
      <c r="CH45" s="76">
        <v>20399.29</v>
      </c>
      <c r="CI45" s="107"/>
      <c r="CJ45" s="125">
        <v>10295.870000000001</v>
      </c>
      <c r="CK45" s="114">
        <v>6863.92</v>
      </c>
      <c r="CL45" s="115">
        <v>10295.870000000001</v>
      </c>
      <c r="CM45" s="107"/>
      <c r="CN45" s="124">
        <v>3464.03</v>
      </c>
      <c r="CO45" s="114">
        <v>2309.36</v>
      </c>
      <c r="CP45" s="118">
        <v>3464.03</v>
      </c>
      <c r="CQ45" s="105"/>
      <c r="CR45" s="136" t="s">
        <v>67</v>
      </c>
      <c r="CS45" s="127">
        <v>21060.71</v>
      </c>
      <c r="CT45" s="128">
        <v>842.5099999999984</v>
      </c>
      <c r="CU45" s="129">
        <v>21903.219999999998</v>
      </c>
      <c r="CV45" s="114">
        <v>14602.15</v>
      </c>
      <c r="CW45" s="115">
        <v>21903.22</v>
      </c>
      <c r="CX45" s="107"/>
      <c r="CY45" s="130">
        <v>11608.710000000001</v>
      </c>
      <c r="CZ45" s="75">
        <v>7739.14</v>
      </c>
      <c r="DA45" s="76">
        <v>11608.71</v>
      </c>
      <c r="DB45" s="107"/>
      <c r="DC45" s="131">
        <v>5859.12</v>
      </c>
      <c r="DD45" s="114">
        <v>3906.08</v>
      </c>
      <c r="DE45" s="115">
        <v>5859.12</v>
      </c>
      <c r="DF45" s="107"/>
      <c r="DG45" s="130">
        <v>1971.29</v>
      </c>
      <c r="DH45" s="114">
        <v>1314.2</v>
      </c>
      <c r="DI45" s="118">
        <v>1971.29</v>
      </c>
    </row>
    <row r="46" spans="1:113" ht="12" thickBot="1" x14ac:dyDescent="0.25">
      <c r="A46" s="80" t="s">
        <v>68</v>
      </c>
      <c r="B46" s="82">
        <v>61797.64</v>
      </c>
      <c r="C46" s="82">
        <v>2472.0500000000029</v>
      </c>
      <c r="D46" s="82">
        <v>64269.69</v>
      </c>
      <c r="E46" s="83">
        <v>42846.46</v>
      </c>
      <c r="F46" s="84">
        <v>64269.69</v>
      </c>
      <c r="G46" s="85"/>
      <c r="H46" s="137">
        <v>34062.94</v>
      </c>
      <c r="I46" s="83">
        <v>22708.629999999997</v>
      </c>
      <c r="J46" s="84">
        <v>34062.94</v>
      </c>
      <c r="K46" s="85"/>
      <c r="L46" s="138">
        <v>17192.149999999998</v>
      </c>
      <c r="M46" s="83">
        <v>11461.44</v>
      </c>
      <c r="N46" s="84">
        <v>17192.150000000001</v>
      </c>
      <c r="O46" s="85"/>
      <c r="P46" s="137">
        <v>5784.2800000000007</v>
      </c>
      <c r="Q46" s="83">
        <v>3856.19</v>
      </c>
      <c r="R46" s="86">
        <v>5784.28</v>
      </c>
      <c r="S46" s="105"/>
      <c r="T46" s="80" t="s">
        <v>68</v>
      </c>
      <c r="U46" s="82">
        <v>72612.22</v>
      </c>
      <c r="V46" s="82">
        <v>2904.5399999999936</v>
      </c>
      <c r="W46" s="82">
        <v>75516.759999999995</v>
      </c>
      <c r="X46" s="83">
        <v>50344.51</v>
      </c>
      <c r="Y46" s="84">
        <v>75516.759999999995</v>
      </c>
      <c r="Z46" s="139"/>
      <c r="AA46" s="137">
        <v>40023.89</v>
      </c>
      <c r="AB46" s="140">
        <v>26682.87</v>
      </c>
      <c r="AC46" s="141">
        <v>40024.11</v>
      </c>
      <c r="AD46" s="139"/>
      <c r="AE46" s="138">
        <v>20200.739999999998</v>
      </c>
      <c r="AF46" s="83">
        <v>13467.16</v>
      </c>
      <c r="AG46" s="84">
        <v>20200.740000000002</v>
      </c>
      <c r="AH46" s="139"/>
      <c r="AI46" s="137">
        <v>6796.51</v>
      </c>
      <c r="AJ46" s="83">
        <v>4531.01</v>
      </c>
      <c r="AK46" s="86">
        <v>6796.51</v>
      </c>
      <c r="AL46" s="105"/>
      <c r="AM46" s="142" t="s">
        <v>68</v>
      </c>
      <c r="AN46" s="143">
        <v>44583.73</v>
      </c>
      <c r="AO46" s="144">
        <v>1783.3899999999994</v>
      </c>
      <c r="AP46" s="145">
        <v>46367.12</v>
      </c>
      <c r="AQ46" s="140">
        <v>30911.42</v>
      </c>
      <c r="AR46" s="146">
        <v>46367.12</v>
      </c>
      <c r="AS46" s="139"/>
      <c r="AT46" s="147">
        <v>24574.579999999998</v>
      </c>
      <c r="AU46" s="83">
        <v>16383.06</v>
      </c>
      <c r="AV46" s="84">
        <v>24574.58</v>
      </c>
      <c r="AW46" s="139"/>
      <c r="AX46" s="148">
        <v>12403.210000000001</v>
      </c>
      <c r="AY46" s="140">
        <v>8268.81</v>
      </c>
      <c r="AZ46" s="146">
        <v>12403.21</v>
      </c>
      <c r="BA46" s="139"/>
      <c r="BB46" s="147">
        <v>4173.05</v>
      </c>
      <c r="BC46" s="140">
        <v>2782.0400000000004</v>
      </c>
      <c r="BD46" s="149">
        <v>4173.05</v>
      </c>
      <c r="BE46" s="105"/>
      <c r="BF46" s="142" t="s">
        <v>68</v>
      </c>
      <c r="BG46" s="143">
        <v>52385.87</v>
      </c>
      <c r="BH46" s="144">
        <v>2095.4799999999959</v>
      </c>
      <c r="BI46" s="145">
        <v>54481.35</v>
      </c>
      <c r="BJ46" s="140">
        <v>36320.9</v>
      </c>
      <c r="BK46" s="146">
        <v>54481.35</v>
      </c>
      <c r="BL46" s="139"/>
      <c r="BM46" s="147">
        <v>28875.119999999999</v>
      </c>
      <c r="BN46" s="140">
        <v>19250.259999999998</v>
      </c>
      <c r="BO46" s="141">
        <v>28875.289999999997</v>
      </c>
      <c r="BP46" s="139"/>
      <c r="BQ46" s="148">
        <v>14573.77</v>
      </c>
      <c r="BR46" s="140">
        <v>9715.85</v>
      </c>
      <c r="BS46" s="146">
        <v>14573.77</v>
      </c>
      <c r="BT46" s="139"/>
      <c r="BU46" s="147">
        <v>4903.33</v>
      </c>
      <c r="BV46" s="140">
        <v>3268.8900000000003</v>
      </c>
      <c r="BW46" s="149">
        <v>4903.33</v>
      </c>
      <c r="BX46" s="105"/>
      <c r="BY46" s="150" t="s">
        <v>68</v>
      </c>
      <c r="BZ46" s="151">
        <v>44410.630000000005</v>
      </c>
      <c r="CA46" s="152">
        <v>1776.4300000000003</v>
      </c>
      <c r="CB46" s="153">
        <v>46187.060000000005</v>
      </c>
      <c r="CC46" s="140">
        <v>30791.379999999997</v>
      </c>
      <c r="CD46" s="146">
        <v>46187.06</v>
      </c>
      <c r="CE46" s="139"/>
      <c r="CF46" s="154">
        <v>24479.149999999998</v>
      </c>
      <c r="CG46" s="83">
        <v>16319.44</v>
      </c>
      <c r="CH46" s="84">
        <v>24479.15</v>
      </c>
      <c r="CI46" s="139"/>
      <c r="CJ46" s="155">
        <v>12355.04</v>
      </c>
      <c r="CK46" s="140">
        <v>8236.7000000000007</v>
      </c>
      <c r="CL46" s="146">
        <v>12355.04</v>
      </c>
      <c r="CM46" s="139"/>
      <c r="CN46" s="154">
        <v>4156.84</v>
      </c>
      <c r="CO46" s="140">
        <v>2771.23</v>
      </c>
      <c r="CP46" s="149">
        <v>4156.84</v>
      </c>
      <c r="CQ46" s="105"/>
      <c r="CR46" s="156" t="s">
        <v>68</v>
      </c>
      <c r="CS46" s="157">
        <v>25272.859999999997</v>
      </c>
      <c r="CT46" s="158">
        <v>1011.010000000002</v>
      </c>
      <c r="CU46" s="159">
        <v>26283.87</v>
      </c>
      <c r="CV46" s="140">
        <v>17522.580000000002</v>
      </c>
      <c r="CW46" s="146">
        <v>26283.87</v>
      </c>
      <c r="CX46" s="139"/>
      <c r="CY46" s="160">
        <v>13930.460000000001</v>
      </c>
      <c r="CZ46" s="83">
        <v>9286.98</v>
      </c>
      <c r="DA46" s="84">
        <v>13930.46</v>
      </c>
      <c r="DB46" s="139"/>
      <c r="DC46" s="161">
        <v>7030.9400000000005</v>
      </c>
      <c r="DD46" s="140">
        <v>4687.3</v>
      </c>
      <c r="DE46" s="146">
        <v>7030.94</v>
      </c>
      <c r="DF46" s="139"/>
      <c r="DG46" s="160">
        <v>2365.5500000000002</v>
      </c>
      <c r="DH46" s="140">
        <v>1577.04</v>
      </c>
      <c r="DI46" s="149">
        <v>2365.5500000000002</v>
      </c>
    </row>
    <row r="47" spans="1:113" ht="12" thickBot="1" x14ac:dyDescent="0.25">
      <c r="A47" s="622">
        <v>0</v>
      </c>
      <c r="B47" s="623"/>
      <c r="C47" s="623"/>
      <c r="D47" s="623"/>
      <c r="E47" s="623"/>
      <c r="F47" s="623"/>
      <c r="G47" s="623"/>
      <c r="H47" s="623"/>
      <c r="I47" s="623"/>
      <c r="J47" s="623"/>
      <c r="K47" s="623"/>
      <c r="L47" s="623"/>
      <c r="M47" s="623"/>
      <c r="N47" s="623"/>
      <c r="O47" s="623"/>
      <c r="P47" s="623"/>
      <c r="Q47" s="623"/>
      <c r="R47" s="624"/>
      <c r="S47" s="99"/>
      <c r="T47" s="672"/>
      <c r="U47" s="672"/>
      <c r="V47" s="672"/>
      <c r="W47" s="672"/>
      <c r="X47" s="672"/>
      <c r="Y47" s="672"/>
      <c r="Z47" s="672"/>
      <c r="AA47" s="672"/>
      <c r="AB47" s="672"/>
      <c r="AC47" s="672"/>
      <c r="AD47" s="672"/>
      <c r="AE47" s="672"/>
      <c r="AF47" s="672"/>
      <c r="AG47" s="672"/>
      <c r="AH47" s="672"/>
      <c r="AI47" s="672"/>
      <c r="AJ47" s="672"/>
      <c r="AK47" s="672"/>
      <c r="AL47" s="99"/>
      <c r="AM47" s="625">
        <v>0</v>
      </c>
      <c r="AN47" s="626"/>
      <c r="AO47" s="626"/>
      <c r="AP47" s="626"/>
      <c r="AQ47" s="626"/>
      <c r="AR47" s="626"/>
      <c r="AS47" s="626"/>
      <c r="AT47" s="626"/>
      <c r="AU47" s="626"/>
      <c r="AV47" s="626"/>
      <c r="AW47" s="626"/>
      <c r="AX47" s="626"/>
      <c r="AY47" s="626"/>
      <c r="AZ47" s="626"/>
      <c r="BA47" s="626"/>
      <c r="BB47" s="626"/>
      <c r="BC47" s="626"/>
      <c r="BD47" s="627"/>
      <c r="BE47" s="164"/>
      <c r="BF47" s="672"/>
      <c r="BG47" s="672"/>
      <c r="BH47" s="672"/>
      <c r="BI47" s="672"/>
      <c r="BJ47" s="672"/>
      <c r="BK47" s="672"/>
      <c r="BL47" s="672"/>
      <c r="BM47" s="672"/>
      <c r="BN47" s="672"/>
      <c r="BO47" s="672"/>
      <c r="BP47" s="672"/>
      <c r="BQ47" s="672"/>
      <c r="BR47" s="672"/>
      <c r="BS47" s="672"/>
      <c r="BT47" s="672"/>
      <c r="BU47" s="672"/>
      <c r="BV47" s="672"/>
      <c r="BW47" s="672"/>
      <c r="BX47" s="164"/>
      <c r="BY47" s="625">
        <v>0</v>
      </c>
      <c r="BZ47" s="626"/>
      <c r="CA47" s="626"/>
      <c r="CB47" s="626"/>
      <c r="CC47" s="626"/>
      <c r="CD47" s="626"/>
      <c r="CE47" s="626"/>
      <c r="CF47" s="626"/>
      <c r="CG47" s="626"/>
      <c r="CH47" s="626"/>
      <c r="CI47" s="626"/>
      <c r="CJ47" s="626"/>
      <c r="CK47" s="626"/>
      <c r="CL47" s="626"/>
      <c r="CM47" s="626"/>
      <c r="CN47" s="626"/>
      <c r="CO47" s="626"/>
      <c r="CP47" s="627"/>
      <c r="CR47" s="625" t="s">
        <v>97</v>
      </c>
      <c r="CS47" s="626"/>
      <c r="CT47" s="626"/>
      <c r="CU47" s="626"/>
      <c r="CV47" s="626"/>
      <c r="CW47" s="626"/>
      <c r="CX47" s="626"/>
      <c r="CY47" s="626"/>
      <c r="CZ47" s="626"/>
      <c r="DA47" s="626"/>
      <c r="DB47" s="626"/>
      <c r="DC47" s="626"/>
      <c r="DD47" s="626"/>
      <c r="DE47" s="626"/>
      <c r="DF47" s="626"/>
      <c r="DG47" s="626"/>
      <c r="DH47" s="626"/>
      <c r="DI47" s="627"/>
    </row>
    <row r="48" spans="1:113" ht="14.25" customHeight="1" x14ac:dyDescent="0.2">
      <c r="A48" s="640" t="s">
        <v>87</v>
      </c>
      <c r="B48" s="642" t="s">
        <v>88</v>
      </c>
      <c r="C48" s="642" t="s">
        <v>38</v>
      </c>
      <c r="D48" s="642" t="s">
        <v>89</v>
      </c>
      <c r="E48" s="636" t="s">
        <v>40</v>
      </c>
      <c r="F48" s="638" t="s">
        <v>41</v>
      </c>
      <c r="G48" s="68"/>
      <c r="H48" s="634" t="s">
        <v>90</v>
      </c>
      <c r="I48" s="636" t="s">
        <v>40</v>
      </c>
      <c r="J48" s="638" t="s">
        <v>41</v>
      </c>
      <c r="K48" s="68"/>
      <c r="L48" s="634" t="s">
        <v>91</v>
      </c>
      <c r="M48" s="636" t="s">
        <v>40</v>
      </c>
      <c r="N48" s="638" t="s">
        <v>41</v>
      </c>
      <c r="O48" s="68"/>
      <c r="P48" s="634" t="s">
        <v>92</v>
      </c>
      <c r="Q48" s="636" t="s">
        <v>40</v>
      </c>
      <c r="R48" s="638" t="s">
        <v>41</v>
      </c>
      <c r="S48" s="100"/>
      <c r="T48" s="673"/>
      <c r="U48" s="674"/>
      <c r="V48" s="674"/>
      <c r="W48" s="674"/>
      <c r="X48" s="675"/>
      <c r="Y48" s="675"/>
      <c r="Z48" s="165"/>
      <c r="AA48" s="674"/>
      <c r="AB48" s="675"/>
      <c r="AC48" s="675"/>
      <c r="AD48" s="165"/>
      <c r="AE48" s="674"/>
      <c r="AF48" s="675"/>
      <c r="AG48" s="675"/>
      <c r="AH48" s="165"/>
      <c r="AI48" s="674"/>
      <c r="AJ48" s="675"/>
      <c r="AK48" s="675"/>
      <c r="AL48" s="100"/>
      <c r="AM48" s="654" t="s">
        <v>2</v>
      </c>
      <c r="AN48" s="656" t="s">
        <v>88</v>
      </c>
      <c r="AO48" s="656" t="s">
        <v>38</v>
      </c>
      <c r="AP48" s="656" t="s">
        <v>89</v>
      </c>
      <c r="AQ48" s="646" t="s">
        <v>40</v>
      </c>
      <c r="AR48" s="648" t="s">
        <v>41</v>
      </c>
      <c r="AS48" s="101"/>
      <c r="AT48" s="658" t="s">
        <v>90</v>
      </c>
      <c r="AU48" s="646" t="s">
        <v>40</v>
      </c>
      <c r="AV48" s="648" t="s">
        <v>41</v>
      </c>
      <c r="AW48" s="101"/>
      <c r="AX48" s="658" t="s">
        <v>91</v>
      </c>
      <c r="AY48" s="646" t="s">
        <v>40</v>
      </c>
      <c r="AZ48" s="648" t="s">
        <v>41</v>
      </c>
      <c r="BA48" s="101"/>
      <c r="BB48" s="658" t="s">
        <v>92</v>
      </c>
      <c r="BC48" s="646" t="s">
        <v>40</v>
      </c>
      <c r="BD48" s="648" t="s">
        <v>41</v>
      </c>
      <c r="BE48" s="100"/>
      <c r="BF48" s="673"/>
      <c r="BG48" s="674"/>
      <c r="BH48" s="674"/>
      <c r="BI48" s="674"/>
      <c r="BJ48" s="675"/>
      <c r="BK48" s="675"/>
      <c r="BL48" s="165"/>
      <c r="BM48" s="674"/>
      <c r="BN48" s="675"/>
      <c r="BO48" s="675"/>
      <c r="BP48" s="165"/>
      <c r="BQ48" s="674"/>
      <c r="BR48" s="675"/>
      <c r="BS48" s="675"/>
      <c r="BT48" s="165"/>
      <c r="BU48" s="674"/>
      <c r="BV48" s="675"/>
      <c r="BW48" s="675"/>
      <c r="BX48" s="100"/>
      <c r="BY48" s="662" t="s">
        <v>93</v>
      </c>
      <c r="BZ48" s="664" t="s">
        <v>88</v>
      </c>
      <c r="CA48" s="664" t="s">
        <v>38</v>
      </c>
      <c r="CB48" s="664" t="s">
        <v>89</v>
      </c>
      <c r="CC48" s="646" t="s">
        <v>40</v>
      </c>
      <c r="CD48" s="648" t="s">
        <v>41</v>
      </c>
      <c r="CE48" s="101"/>
      <c r="CF48" s="660" t="s">
        <v>90</v>
      </c>
      <c r="CG48" s="646" t="s">
        <v>40</v>
      </c>
      <c r="CH48" s="648" t="s">
        <v>41</v>
      </c>
      <c r="CI48" s="101"/>
      <c r="CJ48" s="660" t="s">
        <v>91</v>
      </c>
      <c r="CK48" s="646" t="s">
        <v>40</v>
      </c>
      <c r="CL48" s="648" t="s">
        <v>41</v>
      </c>
      <c r="CM48" s="101"/>
      <c r="CN48" s="660" t="s">
        <v>92</v>
      </c>
      <c r="CO48" s="646" t="s">
        <v>40</v>
      </c>
      <c r="CP48" s="648" t="s">
        <v>41</v>
      </c>
      <c r="CQ48" s="99"/>
      <c r="CR48" s="676" t="s">
        <v>98</v>
      </c>
      <c r="CS48" s="678" t="s">
        <v>88</v>
      </c>
      <c r="CT48" s="678" t="s">
        <v>38</v>
      </c>
      <c r="CU48" s="678" t="s">
        <v>89</v>
      </c>
      <c r="CV48" s="646" t="s">
        <v>40</v>
      </c>
      <c r="CW48" s="648" t="s">
        <v>41</v>
      </c>
      <c r="CX48" s="101"/>
      <c r="CY48" s="680" t="s">
        <v>90</v>
      </c>
      <c r="CZ48" s="646" t="s">
        <v>40</v>
      </c>
      <c r="DA48" s="648" t="s">
        <v>41</v>
      </c>
      <c r="DB48" s="101"/>
      <c r="DC48" s="680" t="s">
        <v>91</v>
      </c>
      <c r="DD48" s="646" t="s">
        <v>40</v>
      </c>
      <c r="DE48" s="648" t="s">
        <v>41</v>
      </c>
      <c r="DF48" s="101"/>
      <c r="DG48" s="680" t="s">
        <v>92</v>
      </c>
      <c r="DH48" s="646" t="s">
        <v>40</v>
      </c>
      <c r="DI48" s="648" t="s">
        <v>41</v>
      </c>
    </row>
    <row r="49" spans="1:113" ht="14.25" customHeight="1" thickBot="1" x14ac:dyDescent="0.25">
      <c r="A49" s="641"/>
      <c r="B49" s="643"/>
      <c r="C49" s="643"/>
      <c r="D49" s="643"/>
      <c r="E49" s="637"/>
      <c r="F49" s="639"/>
      <c r="G49" s="70"/>
      <c r="H49" s="635"/>
      <c r="I49" s="637"/>
      <c r="J49" s="639"/>
      <c r="K49" s="70"/>
      <c r="L49" s="635"/>
      <c r="M49" s="637"/>
      <c r="N49" s="639"/>
      <c r="O49" s="70"/>
      <c r="P49" s="635"/>
      <c r="Q49" s="637"/>
      <c r="R49" s="639"/>
      <c r="S49" s="100"/>
      <c r="T49" s="673"/>
      <c r="U49" s="674"/>
      <c r="V49" s="674"/>
      <c r="W49" s="674"/>
      <c r="X49" s="675"/>
      <c r="Y49" s="675"/>
      <c r="Z49" s="165"/>
      <c r="AA49" s="674"/>
      <c r="AB49" s="675"/>
      <c r="AC49" s="675"/>
      <c r="AD49" s="165"/>
      <c r="AE49" s="674"/>
      <c r="AF49" s="675"/>
      <c r="AG49" s="675"/>
      <c r="AH49" s="165"/>
      <c r="AI49" s="674"/>
      <c r="AJ49" s="675"/>
      <c r="AK49" s="675"/>
      <c r="AL49" s="100"/>
      <c r="AM49" s="655"/>
      <c r="AN49" s="657"/>
      <c r="AO49" s="657"/>
      <c r="AP49" s="657"/>
      <c r="AQ49" s="647"/>
      <c r="AR49" s="649"/>
      <c r="AS49" s="102"/>
      <c r="AT49" s="659"/>
      <c r="AU49" s="647"/>
      <c r="AV49" s="649"/>
      <c r="AW49" s="102"/>
      <c r="AX49" s="659"/>
      <c r="AY49" s="647"/>
      <c r="AZ49" s="649"/>
      <c r="BA49" s="102"/>
      <c r="BB49" s="659"/>
      <c r="BC49" s="647"/>
      <c r="BD49" s="649"/>
      <c r="BE49" s="100"/>
      <c r="BF49" s="673"/>
      <c r="BG49" s="674"/>
      <c r="BH49" s="674"/>
      <c r="BI49" s="674"/>
      <c r="BJ49" s="675"/>
      <c r="BK49" s="675"/>
      <c r="BL49" s="165"/>
      <c r="BM49" s="674"/>
      <c r="BN49" s="675"/>
      <c r="BO49" s="675"/>
      <c r="BP49" s="165"/>
      <c r="BQ49" s="674"/>
      <c r="BR49" s="675"/>
      <c r="BS49" s="675"/>
      <c r="BT49" s="165"/>
      <c r="BU49" s="674"/>
      <c r="BV49" s="675"/>
      <c r="BW49" s="675"/>
      <c r="BX49" s="100"/>
      <c r="BY49" s="663"/>
      <c r="BZ49" s="665"/>
      <c r="CA49" s="665"/>
      <c r="CB49" s="665"/>
      <c r="CC49" s="647"/>
      <c r="CD49" s="649"/>
      <c r="CE49" s="102"/>
      <c r="CF49" s="661"/>
      <c r="CG49" s="647"/>
      <c r="CH49" s="649"/>
      <c r="CI49" s="102"/>
      <c r="CJ49" s="661"/>
      <c r="CK49" s="647"/>
      <c r="CL49" s="649"/>
      <c r="CM49" s="102"/>
      <c r="CN49" s="661"/>
      <c r="CO49" s="647"/>
      <c r="CP49" s="649"/>
      <c r="CQ49" s="99"/>
      <c r="CR49" s="677"/>
      <c r="CS49" s="679"/>
      <c r="CT49" s="679"/>
      <c r="CU49" s="679"/>
      <c r="CV49" s="647"/>
      <c r="CW49" s="649"/>
      <c r="CX49" s="102"/>
      <c r="CY49" s="681"/>
      <c r="CZ49" s="647"/>
      <c r="DA49" s="649"/>
      <c r="DB49" s="102"/>
      <c r="DC49" s="681"/>
      <c r="DD49" s="647"/>
      <c r="DE49" s="649"/>
      <c r="DF49" s="102"/>
      <c r="DG49" s="681"/>
      <c r="DH49" s="647"/>
      <c r="DI49" s="649"/>
    </row>
    <row r="50" spans="1:113" x14ac:dyDescent="0.2">
      <c r="A50" s="72" t="s">
        <v>50</v>
      </c>
      <c r="B50" s="74">
        <v>2350.5500000000002</v>
      </c>
      <c r="C50" s="74">
        <v>94.0300000000002</v>
      </c>
      <c r="D50" s="74">
        <v>2444.5800000000004</v>
      </c>
      <c r="E50" s="75">
        <v>1629.72</v>
      </c>
      <c r="F50" s="76">
        <v>2444.58</v>
      </c>
      <c r="G50" s="77"/>
      <c r="H50" s="103">
        <v>1295.6299999999999</v>
      </c>
      <c r="I50" s="75">
        <v>863.76</v>
      </c>
      <c r="J50" s="76">
        <v>1295.6300000000001</v>
      </c>
      <c r="K50" s="77"/>
      <c r="L50" s="104">
        <v>653.92999999999995</v>
      </c>
      <c r="M50" s="75">
        <v>435.96</v>
      </c>
      <c r="N50" s="76">
        <v>653.92999999999995</v>
      </c>
      <c r="O50" s="77"/>
      <c r="P50" s="103">
        <v>220.01999999999998</v>
      </c>
      <c r="Q50" s="75">
        <v>146.68</v>
      </c>
      <c r="R50" s="78">
        <v>220.02</v>
      </c>
      <c r="S50" s="105"/>
      <c r="T50" s="166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05"/>
      <c r="AM50" s="110" t="s">
        <v>50</v>
      </c>
      <c r="AN50" s="111">
        <v>1683.61</v>
      </c>
      <c r="AO50" s="112">
        <v>67.350000000000136</v>
      </c>
      <c r="AP50" s="113">
        <v>1750.96</v>
      </c>
      <c r="AQ50" s="114">
        <v>1167.31</v>
      </c>
      <c r="AR50" s="115">
        <v>1750.96</v>
      </c>
      <c r="AS50" s="107"/>
      <c r="AT50" s="116">
        <v>928.01</v>
      </c>
      <c r="AU50" s="75">
        <v>618.67999999999995</v>
      </c>
      <c r="AV50" s="76">
        <v>928.01</v>
      </c>
      <c r="AW50" s="107"/>
      <c r="AX50" s="117">
        <v>468.39</v>
      </c>
      <c r="AY50" s="114">
        <v>312.26</v>
      </c>
      <c r="AZ50" s="115">
        <v>468.39</v>
      </c>
      <c r="BA50" s="107"/>
      <c r="BB50" s="116">
        <v>157.59</v>
      </c>
      <c r="BC50" s="114">
        <v>105.06</v>
      </c>
      <c r="BD50" s="118">
        <v>157.59</v>
      </c>
      <c r="BE50" s="105"/>
      <c r="BF50" s="166"/>
      <c r="BG50" s="168"/>
      <c r="BH50" s="167"/>
      <c r="BI50" s="168"/>
      <c r="BJ50" s="167"/>
      <c r="BK50" s="167"/>
      <c r="BL50" s="167"/>
      <c r="BM50" s="167"/>
      <c r="BN50" s="167"/>
      <c r="BO50" s="167"/>
      <c r="BP50" s="167"/>
      <c r="BQ50" s="167"/>
      <c r="BR50" s="167"/>
      <c r="BS50" s="167"/>
      <c r="BT50" s="167"/>
      <c r="BU50" s="167"/>
      <c r="BV50" s="167"/>
      <c r="BW50" s="167"/>
      <c r="BX50" s="105"/>
      <c r="BY50" s="120" t="s">
        <v>50</v>
      </c>
      <c r="BZ50" s="121">
        <v>1639.02</v>
      </c>
      <c r="CA50" s="122">
        <v>65.569999999999936</v>
      </c>
      <c r="CB50" s="123">
        <v>1704.59</v>
      </c>
      <c r="CC50" s="114">
        <v>1136.4000000000001</v>
      </c>
      <c r="CD50" s="115">
        <v>1704.59</v>
      </c>
      <c r="CE50" s="107"/>
      <c r="CF50" s="124">
        <v>903.43999999999994</v>
      </c>
      <c r="CG50" s="114">
        <v>602.29999999999995</v>
      </c>
      <c r="CH50" s="119">
        <v>903.43999999999994</v>
      </c>
      <c r="CI50" s="107"/>
      <c r="CJ50" s="125">
        <v>455.98</v>
      </c>
      <c r="CK50" s="114">
        <v>303.99</v>
      </c>
      <c r="CL50" s="115">
        <v>455.98</v>
      </c>
      <c r="CM50" s="107"/>
      <c r="CN50" s="124">
        <v>153.41999999999999</v>
      </c>
      <c r="CO50" s="114">
        <v>102.28</v>
      </c>
      <c r="CP50" s="118">
        <v>153.41999999999999</v>
      </c>
      <c r="CR50" s="169" t="s">
        <v>50</v>
      </c>
      <c r="CS50" s="170">
        <v>238.1</v>
      </c>
      <c r="CT50" s="171">
        <v>9.5300000000000011</v>
      </c>
      <c r="CU50" s="172">
        <v>247.63</v>
      </c>
      <c r="CV50" s="114">
        <v>165.09</v>
      </c>
      <c r="CW50" s="115">
        <v>247.63</v>
      </c>
      <c r="CX50" s="107"/>
      <c r="CY50" s="173">
        <v>131.25</v>
      </c>
      <c r="CZ50" s="114">
        <v>87.5</v>
      </c>
      <c r="DA50" s="115">
        <v>131.25</v>
      </c>
      <c r="DB50" s="107"/>
      <c r="DC50" s="174">
        <v>66.25</v>
      </c>
      <c r="DD50" s="114">
        <v>44.169999999999995</v>
      </c>
      <c r="DE50" s="115">
        <v>66.25</v>
      </c>
      <c r="DF50" s="107"/>
      <c r="DG50" s="173">
        <v>22.290000000000003</v>
      </c>
      <c r="DH50" s="114">
        <v>14.86</v>
      </c>
      <c r="DI50" s="118">
        <v>22.29</v>
      </c>
    </row>
    <row r="51" spans="1:113" x14ac:dyDescent="0.2">
      <c r="A51" s="72" t="s">
        <v>51</v>
      </c>
      <c r="B51" s="74">
        <v>3043.4700000000003</v>
      </c>
      <c r="C51" s="74">
        <v>121.73999999999978</v>
      </c>
      <c r="D51" s="74">
        <v>3165.21</v>
      </c>
      <c r="E51" s="75">
        <v>2110.14</v>
      </c>
      <c r="F51" s="76">
        <v>3165.21</v>
      </c>
      <c r="G51" s="77"/>
      <c r="H51" s="103">
        <v>1677.57</v>
      </c>
      <c r="I51" s="75">
        <v>1118.3800000000001</v>
      </c>
      <c r="J51" s="76">
        <v>1677.57</v>
      </c>
      <c r="K51" s="77"/>
      <c r="L51" s="104">
        <v>846.7</v>
      </c>
      <c r="M51" s="75">
        <v>564.47</v>
      </c>
      <c r="N51" s="76">
        <v>846.7</v>
      </c>
      <c r="O51" s="77"/>
      <c r="P51" s="103">
        <v>284.87</v>
      </c>
      <c r="Q51" s="75">
        <v>189.92</v>
      </c>
      <c r="R51" s="78">
        <v>284.87</v>
      </c>
      <c r="S51" s="105"/>
      <c r="T51" s="166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05"/>
      <c r="AM51" s="110" t="s">
        <v>51</v>
      </c>
      <c r="AN51" s="111">
        <v>2237.21</v>
      </c>
      <c r="AO51" s="112">
        <v>89.490000000000236</v>
      </c>
      <c r="AP51" s="113">
        <v>2326.7000000000003</v>
      </c>
      <c r="AQ51" s="114">
        <v>1551.14</v>
      </c>
      <c r="AR51" s="115">
        <v>2326.6999999999998</v>
      </c>
      <c r="AS51" s="107"/>
      <c r="AT51" s="116">
        <v>1233.1600000000001</v>
      </c>
      <c r="AU51" s="75">
        <v>822.11</v>
      </c>
      <c r="AV51" s="76">
        <v>1233.1600000000001</v>
      </c>
      <c r="AW51" s="107"/>
      <c r="AX51" s="117">
        <v>622.4</v>
      </c>
      <c r="AY51" s="114">
        <v>414.94</v>
      </c>
      <c r="AZ51" s="115">
        <v>622.4</v>
      </c>
      <c r="BA51" s="107"/>
      <c r="BB51" s="116">
        <v>209.41</v>
      </c>
      <c r="BC51" s="114">
        <v>139.60999999999999</v>
      </c>
      <c r="BD51" s="118">
        <v>209.41</v>
      </c>
      <c r="BE51" s="105"/>
      <c r="BF51" s="166"/>
      <c r="BG51" s="168"/>
      <c r="BH51" s="167"/>
      <c r="BI51" s="168"/>
      <c r="BJ51" s="167"/>
      <c r="BK51" s="167"/>
      <c r="BL51" s="167"/>
      <c r="BM51" s="167"/>
      <c r="BN51" s="167"/>
      <c r="BO51" s="167"/>
      <c r="BP51" s="167"/>
      <c r="BQ51" s="167"/>
      <c r="BR51" s="167"/>
      <c r="BS51" s="167"/>
      <c r="BT51" s="167"/>
      <c r="BU51" s="167"/>
      <c r="BV51" s="167"/>
      <c r="BW51" s="167"/>
      <c r="BX51" s="105"/>
      <c r="BY51" s="120" t="s">
        <v>51</v>
      </c>
      <c r="BZ51" s="121">
        <v>2198.2200000000003</v>
      </c>
      <c r="CA51" s="122">
        <v>87.929999999999836</v>
      </c>
      <c r="CB51" s="123">
        <v>2286.15</v>
      </c>
      <c r="CC51" s="114">
        <v>1524.1</v>
      </c>
      <c r="CD51" s="115">
        <v>2286.15</v>
      </c>
      <c r="CE51" s="107"/>
      <c r="CF51" s="124">
        <v>1211.6600000000001</v>
      </c>
      <c r="CG51" s="114">
        <v>807.79</v>
      </c>
      <c r="CH51" s="119">
        <v>1211.68</v>
      </c>
      <c r="CI51" s="107"/>
      <c r="CJ51" s="125">
        <v>611.54999999999995</v>
      </c>
      <c r="CK51" s="114">
        <v>407.7</v>
      </c>
      <c r="CL51" s="115">
        <v>611.54999999999995</v>
      </c>
      <c r="CM51" s="107"/>
      <c r="CN51" s="124">
        <v>205.76</v>
      </c>
      <c r="CO51" s="114">
        <v>137.17999999999998</v>
      </c>
      <c r="CP51" s="118">
        <v>205.76</v>
      </c>
      <c r="CR51" s="169" t="s">
        <v>51</v>
      </c>
      <c r="CS51" s="170">
        <v>324.36</v>
      </c>
      <c r="CT51" s="171">
        <v>12.979999999999961</v>
      </c>
      <c r="CU51" s="172">
        <v>337.34</v>
      </c>
      <c r="CV51" s="114">
        <v>224.89999999999998</v>
      </c>
      <c r="CW51" s="115">
        <v>337.34</v>
      </c>
      <c r="CX51" s="107"/>
      <c r="CY51" s="173">
        <v>178.79999999999998</v>
      </c>
      <c r="CZ51" s="114">
        <v>119.2</v>
      </c>
      <c r="DA51" s="115">
        <v>178.8</v>
      </c>
      <c r="DB51" s="107"/>
      <c r="DC51" s="174">
        <v>90.240000000000009</v>
      </c>
      <c r="DD51" s="114">
        <v>60.16</v>
      </c>
      <c r="DE51" s="115">
        <v>90.24</v>
      </c>
      <c r="DF51" s="107"/>
      <c r="DG51" s="173">
        <v>30.37</v>
      </c>
      <c r="DH51" s="114">
        <v>20.25</v>
      </c>
      <c r="DI51" s="118">
        <v>30.37</v>
      </c>
    </row>
    <row r="52" spans="1:113" x14ac:dyDescent="0.2">
      <c r="A52" s="72" t="s">
        <v>52</v>
      </c>
      <c r="B52" s="74">
        <v>4350.51</v>
      </c>
      <c r="C52" s="74">
        <v>174.02999999999975</v>
      </c>
      <c r="D52" s="74">
        <v>4524.54</v>
      </c>
      <c r="E52" s="75">
        <v>3016.36</v>
      </c>
      <c r="F52" s="76">
        <v>4524.54</v>
      </c>
      <c r="G52" s="77"/>
      <c r="H52" s="103">
        <v>2398.0100000000002</v>
      </c>
      <c r="I52" s="75">
        <v>1598.68</v>
      </c>
      <c r="J52" s="76">
        <v>2398.0100000000002</v>
      </c>
      <c r="K52" s="77"/>
      <c r="L52" s="104">
        <v>1210.32</v>
      </c>
      <c r="M52" s="75">
        <v>806.88</v>
      </c>
      <c r="N52" s="76">
        <v>1210.32</v>
      </c>
      <c r="O52" s="77"/>
      <c r="P52" s="103">
        <v>407.21</v>
      </c>
      <c r="Q52" s="75">
        <v>271.48</v>
      </c>
      <c r="R52" s="78">
        <v>407.21</v>
      </c>
      <c r="S52" s="105"/>
      <c r="T52" s="166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05"/>
      <c r="AM52" s="110" t="s">
        <v>52</v>
      </c>
      <c r="AN52" s="111">
        <v>3241.4300000000003</v>
      </c>
      <c r="AO52" s="112">
        <v>129.65999999999985</v>
      </c>
      <c r="AP52" s="113">
        <v>3371.09</v>
      </c>
      <c r="AQ52" s="114">
        <v>2247.4</v>
      </c>
      <c r="AR52" s="115">
        <v>3371.09</v>
      </c>
      <c r="AS52" s="107"/>
      <c r="AT52" s="116">
        <v>1786.68</v>
      </c>
      <c r="AU52" s="75">
        <v>1191.1199999999999</v>
      </c>
      <c r="AV52" s="76">
        <v>1786.68</v>
      </c>
      <c r="AW52" s="107"/>
      <c r="AX52" s="117">
        <v>901.77</v>
      </c>
      <c r="AY52" s="114">
        <v>601.17999999999995</v>
      </c>
      <c r="AZ52" s="115">
        <v>901.77</v>
      </c>
      <c r="BA52" s="107"/>
      <c r="BB52" s="116">
        <v>303.39999999999998</v>
      </c>
      <c r="BC52" s="114">
        <v>202.26999999999998</v>
      </c>
      <c r="BD52" s="118">
        <v>303.39999999999998</v>
      </c>
      <c r="BE52" s="105"/>
      <c r="BF52" s="166"/>
      <c r="BG52" s="168"/>
      <c r="BH52" s="167"/>
      <c r="BI52" s="168"/>
      <c r="BJ52" s="167"/>
      <c r="BK52" s="167"/>
      <c r="BL52" s="167"/>
      <c r="BM52" s="167"/>
      <c r="BN52" s="167"/>
      <c r="BO52" s="167"/>
      <c r="BP52" s="167"/>
      <c r="BQ52" s="167"/>
      <c r="BR52" s="167"/>
      <c r="BS52" s="167"/>
      <c r="BT52" s="167"/>
      <c r="BU52" s="167"/>
      <c r="BV52" s="167"/>
      <c r="BW52" s="167"/>
      <c r="BX52" s="105"/>
      <c r="BY52" s="120" t="s">
        <v>52</v>
      </c>
      <c r="BZ52" s="121">
        <v>2635.8100000000004</v>
      </c>
      <c r="CA52" s="122">
        <v>105.4399999999996</v>
      </c>
      <c r="CB52" s="123">
        <v>2741.25</v>
      </c>
      <c r="CC52" s="114">
        <v>1827.5</v>
      </c>
      <c r="CD52" s="115">
        <v>2741.25</v>
      </c>
      <c r="CE52" s="107"/>
      <c r="CF52" s="124">
        <v>1452.87</v>
      </c>
      <c r="CG52" s="114">
        <v>968.58</v>
      </c>
      <c r="CH52" s="119">
        <v>1452.87</v>
      </c>
      <c r="CI52" s="107"/>
      <c r="CJ52" s="125">
        <v>733.29</v>
      </c>
      <c r="CK52" s="114">
        <v>488.86</v>
      </c>
      <c r="CL52" s="115">
        <v>733.29</v>
      </c>
      <c r="CM52" s="107"/>
      <c r="CN52" s="124">
        <v>246.72</v>
      </c>
      <c r="CO52" s="114">
        <v>164.48</v>
      </c>
      <c r="CP52" s="118">
        <v>246.72</v>
      </c>
      <c r="CR52" s="169" t="s">
        <v>52</v>
      </c>
      <c r="CS52" s="170">
        <v>527.02</v>
      </c>
      <c r="CT52" s="171">
        <v>21.090000000000032</v>
      </c>
      <c r="CU52" s="172">
        <v>548.11</v>
      </c>
      <c r="CV52" s="114">
        <v>365.40999999999997</v>
      </c>
      <c r="CW52" s="115">
        <v>548.11</v>
      </c>
      <c r="CX52" s="107"/>
      <c r="CY52" s="173">
        <v>290.5</v>
      </c>
      <c r="CZ52" s="114">
        <v>193.67</v>
      </c>
      <c r="DA52" s="115">
        <v>290.5</v>
      </c>
      <c r="DB52" s="107"/>
      <c r="DC52" s="174">
        <v>146.62</v>
      </c>
      <c r="DD52" s="114">
        <v>97.75</v>
      </c>
      <c r="DE52" s="115">
        <v>146.62</v>
      </c>
      <c r="DF52" s="107"/>
      <c r="DG52" s="173">
        <v>49.33</v>
      </c>
      <c r="DH52" s="114">
        <v>32.89</v>
      </c>
      <c r="DI52" s="118">
        <v>49.33</v>
      </c>
    </row>
    <row r="53" spans="1:113" x14ac:dyDescent="0.2">
      <c r="A53" s="72" t="s">
        <v>53</v>
      </c>
      <c r="B53" s="74">
        <v>4673.74</v>
      </c>
      <c r="C53" s="74">
        <v>186.95000000000073</v>
      </c>
      <c r="D53" s="74">
        <v>4860.6900000000005</v>
      </c>
      <c r="E53" s="75">
        <v>3240.46</v>
      </c>
      <c r="F53" s="76">
        <v>4860.6899999999996</v>
      </c>
      <c r="G53" s="77"/>
      <c r="H53" s="103">
        <v>2576.17</v>
      </c>
      <c r="I53" s="75">
        <v>1717.45</v>
      </c>
      <c r="J53" s="76">
        <v>2576.17</v>
      </c>
      <c r="K53" s="77"/>
      <c r="L53" s="104">
        <v>1300.24</v>
      </c>
      <c r="M53" s="75">
        <v>866.83</v>
      </c>
      <c r="N53" s="76">
        <v>1300.24</v>
      </c>
      <c r="O53" s="77"/>
      <c r="P53" s="103">
        <v>437.46999999999997</v>
      </c>
      <c r="Q53" s="75">
        <v>291.64999999999998</v>
      </c>
      <c r="R53" s="78">
        <v>437.47</v>
      </c>
      <c r="S53" s="105"/>
      <c r="T53" s="166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05"/>
      <c r="AM53" s="110" t="s">
        <v>53</v>
      </c>
      <c r="AN53" s="111">
        <v>3451.3500000000004</v>
      </c>
      <c r="AO53" s="112">
        <v>138.05999999999995</v>
      </c>
      <c r="AP53" s="113">
        <v>3589.4100000000003</v>
      </c>
      <c r="AQ53" s="114">
        <v>2392.94</v>
      </c>
      <c r="AR53" s="115">
        <v>3589.41</v>
      </c>
      <c r="AS53" s="107"/>
      <c r="AT53" s="116">
        <v>1902.39</v>
      </c>
      <c r="AU53" s="75">
        <v>1268.26</v>
      </c>
      <c r="AV53" s="76">
        <v>1902.39</v>
      </c>
      <c r="AW53" s="107"/>
      <c r="AX53" s="117">
        <v>960.17</v>
      </c>
      <c r="AY53" s="114">
        <v>640.12</v>
      </c>
      <c r="AZ53" s="115">
        <v>960.17</v>
      </c>
      <c r="BA53" s="107"/>
      <c r="BB53" s="116">
        <v>323.05</v>
      </c>
      <c r="BC53" s="114">
        <v>215.37</v>
      </c>
      <c r="BD53" s="118">
        <v>323.05</v>
      </c>
      <c r="BE53" s="105"/>
      <c r="BF53" s="166"/>
      <c r="BG53" s="168"/>
      <c r="BH53" s="167"/>
      <c r="BI53" s="168"/>
      <c r="BJ53" s="167"/>
      <c r="BK53" s="167"/>
      <c r="BL53" s="167"/>
      <c r="BM53" s="167"/>
      <c r="BN53" s="167"/>
      <c r="BO53" s="167"/>
      <c r="BP53" s="167"/>
      <c r="BQ53" s="167"/>
      <c r="BR53" s="167"/>
      <c r="BS53" s="167"/>
      <c r="BT53" s="167"/>
      <c r="BU53" s="167"/>
      <c r="BV53" s="167"/>
      <c r="BW53" s="167"/>
      <c r="BX53" s="105"/>
      <c r="BY53" s="120" t="s">
        <v>53</v>
      </c>
      <c r="BZ53" s="121">
        <v>2845.7200000000003</v>
      </c>
      <c r="CA53" s="122">
        <v>113.82999999999993</v>
      </c>
      <c r="CB53" s="123">
        <v>2959.55</v>
      </c>
      <c r="CC53" s="114">
        <v>1973.04</v>
      </c>
      <c r="CD53" s="115">
        <v>2959.55</v>
      </c>
      <c r="CE53" s="107"/>
      <c r="CF53" s="124">
        <v>1568.57</v>
      </c>
      <c r="CG53" s="114">
        <v>1045.73</v>
      </c>
      <c r="CH53" s="119">
        <v>1568.58</v>
      </c>
      <c r="CI53" s="107"/>
      <c r="CJ53" s="125">
        <v>791.68</v>
      </c>
      <c r="CK53" s="114">
        <v>527.79</v>
      </c>
      <c r="CL53" s="115">
        <v>791.68</v>
      </c>
      <c r="CM53" s="107"/>
      <c r="CN53" s="124">
        <v>266.36</v>
      </c>
      <c r="CO53" s="114">
        <v>177.57999999999998</v>
      </c>
      <c r="CP53" s="118">
        <v>266.36</v>
      </c>
      <c r="CR53" s="169" t="s">
        <v>53</v>
      </c>
      <c r="CS53" s="170">
        <v>548.62</v>
      </c>
      <c r="CT53" s="171">
        <v>21.949999999999932</v>
      </c>
      <c r="CU53" s="172">
        <v>570.56999999999994</v>
      </c>
      <c r="CV53" s="114">
        <v>380.38</v>
      </c>
      <c r="CW53" s="115">
        <v>570.57000000000005</v>
      </c>
      <c r="CX53" s="107"/>
      <c r="CY53" s="173">
        <v>302.40999999999997</v>
      </c>
      <c r="CZ53" s="114">
        <v>201.60999999999999</v>
      </c>
      <c r="DA53" s="115">
        <v>302.41000000000003</v>
      </c>
      <c r="DB53" s="107"/>
      <c r="DC53" s="174">
        <v>152.63</v>
      </c>
      <c r="DD53" s="114">
        <v>101.76</v>
      </c>
      <c r="DE53" s="115">
        <v>152.63</v>
      </c>
      <c r="DF53" s="107"/>
      <c r="DG53" s="173">
        <v>51.36</v>
      </c>
      <c r="DH53" s="114">
        <v>34.24</v>
      </c>
      <c r="DI53" s="118">
        <v>51.36</v>
      </c>
    </row>
    <row r="54" spans="1:113" x14ac:dyDescent="0.2">
      <c r="A54" s="72" t="s">
        <v>54</v>
      </c>
      <c r="B54" s="74">
        <v>5022.99</v>
      </c>
      <c r="C54" s="74">
        <v>200.92000000000007</v>
      </c>
      <c r="D54" s="74">
        <v>5223.91</v>
      </c>
      <c r="E54" s="75">
        <v>3482.61</v>
      </c>
      <c r="F54" s="76">
        <v>5223.91</v>
      </c>
      <c r="G54" s="77"/>
      <c r="H54" s="103">
        <v>2768.6800000000003</v>
      </c>
      <c r="I54" s="75">
        <v>1845.79</v>
      </c>
      <c r="J54" s="76">
        <v>2768.68</v>
      </c>
      <c r="K54" s="77"/>
      <c r="L54" s="104">
        <v>1397.4</v>
      </c>
      <c r="M54" s="75">
        <v>931.6</v>
      </c>
      <c r="N54" s="76">
        <v>1397.4</v>
      </c>
      <c r="O54" s="77"/>
      <c r="P54" s="103">
        <v>470.15999999999997</v>
      </c>
      <c r="Q54" s="75">
        <v>313.44</v>
      </c>
      <c r="R54" s="78">
        <v>470.16</v>
      </c>
      <c r="S54" s="105"/>
      <c r="T54" s="166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05"/>
      <c r="AM54" s="110" t="s">
        <v>54</v>
      </c>
      <c r="AN54" s="111">
        <v>3704.01</v>
      </c>
      <c r="AO54" s="112">
        <v>148.17000000000007</v>
      </c>
      <c r="AP54" s="113">
        <v>3852.1800000000003</v>
      </c>
      <c r="AQ54" s="114">
        <v>2568.12</v>
      </c>
      <c r="AR54" s="115">
        <v>3852.18</v>
      </c>
      <c r="AS54" s="107"/>
      <c r="AT54" s="116">
        <v>2041.66</v>
      </c>
      <c r="AU54" s="75">
        <v>1361.11</v>
      </c>
      <c r="AV54" s="76">
        <v>2041.66</v>
      </c>
      <c r="AW54" s="107"/>
      <c r="AX54" s="117">
        <v>1030.46</v>
      </c>
      <c r="AY54" s="114">
        <v>686.98</v>
      </c>
      <c r="AZ54" s="115">
        <v>1030.46</v>
      </c>
      <c r="BA54" s="107"/>
      <c r="BB54" s="116">
        <v>346.7</v>
      </c>
      <c r="BC54" s="114">
        <v>231.14</v>
      </c>
      <c r="BD54" s="118">
        <v>346.7</v>
      </c>
      <c r="BE54" s="105"/>
      <c r="BF54" s="166"/>
      <c r="BG54" s="168"/>
      <c r="BH54" s="167"/>
      <c r="BI54" s="168"/>
      <c r="BJ54" s="167"/>
      <c r="BK54" s="167"/>
      <c r="BL54" s="167"/>
      <c r="BM54" s="167"/>
      <c r="BN54" s="167"/>
      <c r="BO54" s="167"/>
      <c r="BP54" s="167"/>
      <c r="BQ54" s="167"/>
      <c r="BR54" s="167"/>
      <c r="BS54" s="167"/>
      <c r="BT54" s="167"/>
      <c r="BU54" s="167"/>
      <c r="BV54" s="167"/>
      <c r="BW54" s="167"/>
      <c r="BX54" s="105"/>
      <c r="BY54" s="120" t="s">
        <v>54</v>
      </c>
      <c r="BZ54" s="121">
        <v>3031.5</v>
      </c>
      <c r="CA54" s="122">
        <v>121.26000000000022</v>
      </c>
      <c r="CB54" s="123">
        <v>3152.76</v>
      </c>
      <c r="CC54" s="114">
        <v>2101.84</v>
      </c>
      <c r="CD54" s="115">
        <v>3152.76</v>
      </c>
      <c r="CE54" s="107"/>
      <c r="CF54" s="124">
        <v>1670.97</v>
      </c>
      <c r="CG54" s="114">
        <v>1113.99</v>
      </c>
      <c r="CH54" s="119">
        <v>1670.98</v>
      </c>
      <c r="CI54" s="107"/>
      <c r="CJ54" s="125">
        <v>843.37</v>
      </c>
      <c r="CK54" s="114">
        <v>562.25</v>
      </c>
      <c r="CL54" s="115">
        <v>843.37</v>
      </c>
      <c r="CM54" s="107"/>
      <c r="CN54" s="124">
        <v>283.75</v>
      </c>
      <c r="CO54" s="114">
        <v>189.17</v>
      </c>
      <c r="CP54" s="118">
        <v>283.75</v>
      </c>
      <c r="CR54" s="169" t="s">
        <v>54</v>
      </c>
      <c r="CS54" s="170">
        <v>568.51</v>
      </c>
      <c r="CT54" s="171">
        <v>22.75</v>
      </c>
      <c r="CU54" s="172">
        <v>591.26</v>
      </c>
      <c r="CV54" s="114">
        <v>394.18</v>
      </c>
      <c r="CW54" s="115">
        <v>591.26</v>
      </c>
      <c r="CX54" s="107"/>
      <c r="CY54" s="173">
        <v>313.37</v>
      </c>
      <c r="CZ54" s="114">
        <v>208.92</v>
      </c>
      <c r="DA54" s="115">
        <v>313.37</v>
      </c>
      <c r="DB54" s="107"/>
      <c r="DC54" s="174">
        <v>158.16999999999999</v>
      </c>
      <c r="DD54" s="114">
        <v>105.45</v>
      </c>
      <c r="DE54" s="115">
        <v>158.16999999999999</v>
      </c>
      <c r="DF54" s="107"/>
      <c r="DG54" s="173">
        <v>53.22</v>
      </c>
      <c r="DH54" s="114">
        <v>35.479999999999997</v>
      </c>
      <c r="DI54" s="118">
        <v>53.22</v>
      </c>
    </row>
    <row r="55" spans="1:113" x14ac:dyDescent="0.2">
      <c r="A55" s="72" t="s">
        <v>55</v>
      </c>
      <c r="B55" s="74">
        <v>5437.27</v>
      </c>
      <c r="C55" s="74">
        <v>217.5</v>
      </c>
      <c r="D55" s="74">
        <v>5654.77</v>
      </c>
      <c r="E55" s="75">
        <v>3769.8500000000004</v>
      </c>
      <c r="F55" s="76">
        <v>5654.77</v>
      </c>
      <c r="G55" s="77"/>
      <c r="H55" s="103">
        <v>2997.03</v>
      </c>
      <c r="I55" s="75">
        <v>1998.02</v>
      </c>
      <c r="J55" s="76">
        <v>2997.03</v>
      </c>
      <c r="K55" s="77"/>
      <c r="L55" s="104">
        <v>1512.66</v>
      </c>
      <c r="M55" s="75">
        <v>1008.44</v>
      </c>
      <c r="N55" s="76">
        <v>1512.66</v>
      </c>
      <c r="O55" s="77"/>
      <c r="P55" s="103">
        <v>508.93</v>
      </c>
      <c r="Q55" s="75">
        <v>339.28999999999996</v>
      </c>
      <c r="R55" s="78">
        <v>508.93</v>
      </c>
      <c r="S55" s="105"/>
      <c r="T55" s="166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05"/>
      <c r="AM55" s="110" t="s">
        <v>55</v>
      </c>
      <c r="AN55" s="111">
        <v>4006.82</v>
      </c>
      <c r="AO55" s="112">
        <v>160.2800000000002</v>
      </c>
      <c r="AP55" s="113">
        <v>4167.1000000000004</v>
      </c>
      <c r="AQ55" s="114">
        <v>2778.07</v>
      </c>
      <c r="AR55" s="115">
        <v>4167.1000000000004</v>
      </c>
      <c r="AS55" s="107"/>
      <c r="AT55" s="116">
        <v>2208.5700000000002</v>
      </c>
      <c r="AU55" s="75">
        <v>1472.38</v>
      </c>
      <c r="AV55" s="76">
        <v>2208.5700000000002</v>
      </c>
      <c r="AW55" s="107"/>
      <c r="AX55" s="117">
        <v>1114.7</v>
      </c>
      <c r="AY55" s="114">
        <v>743.14</v>
      </c>
      <c r="AZ55" s="115">
        <v>1114.7</v>
      </c>
      <c r="BA55" s="107"/>
      <c r="BB55" s="116">
        <v>375.03999999999996</v>
      </c>
      <c r="BC55" s="114">
        <v>250.03</v>
      </c>
      <c r="BD55" s="118">
        <v>375.04</v>
      </c>
      <c r="BE55" s="105"/>
      <c r="BF55" s="166"/>
      <c r="BG55" s="168"/>
      <c r="BH55" s="167"/>
      <c r="BI55" s="168"/>
      <c r="BJ55" s="167"/>
      <c r="BK55" s="167"/>
      <c r="BL55" s="167"/>
      <c r="BM55" s="167"/>
      <c r="BN55" s="167"/>
      <c r="BO55" s="167"/>
      <c r="BP55" s="167"/>
      <c r="BQ55" s="167"/>
      <c r="BR55" s="167"/>
      <c r="BS55" s="167"/>
      <c r="BT55" s="167"/>
      <c r="BU55" s="167"/>
      <c r="BV55" s="167"/>
      <c r="BW55" s="167"/>
      <c r="BX55" s="105"/>
      <c r="BY55" s="120" t="s">
        <v>55</v>
      </c>
      <c r="BZ55" s="121">
        <v>3321.3300000000004</v>
      </c>
      <c r="CA55" s="122">
        <v>132.85999999999967</v>
      </c>
      <c r="CB55" s="123">
        <v>3454.19</v>
      </c>
      <c r="CC55" s="114">
        <v>2302.8000000000002</v>
      </c>
      <c r="CD55" s="115">
        <v>3454.19</v>
      </c>
      <c r="CE55" s="107"/>
      <c r="CF55" s="124">
        <v>1830.73</v>
      </c>
      <c r="CG55" s="114">
        <v>1220.49</v>
      </c>
      <c r="CH55" s="119">
        <v>1830.73</v>
      </c>
      <c r="CI55" s="107"/>
      <c r="CJ55" s="125">
        <v>924</v>
      </c>
      <c r="CK55" s="114">
        <v>616</v>
      </c>
      <c r="CL55" s="115">
        <v>924</v>
      </c>
      <c r="CM55" s="107"/>
      <c r="CN55" s="124">
        <v>310.88</v>
      </c>
      <c r="CO55" s="114">
        <v>207.26</v>
      </c>
      <c r="CP55" s="118">
        <v>310.88</v>
      </c>
      <c r="CR55" s="169" t="s">
        <v>55</v>
      </c>
      <c r="CS55" s="170">
        <v>581.78</v>
      </c>
      <c r="CT55" s="171">
        <v>23.279999999999973</v>
      </c>
      <c r="CU55" s="172">
        <v>605.05999999999995</v>
      </c>
      <c r="CV55" s="114">
        <v>403.38</v>
      </c>
      <c r="CW55" s="115">
        <v>605.05999999999995</v>
      </c>
      <c r="CX55" s="107"/>
      <c r="CY55" s="173">
        <v>320.69</v>
      </c>
      <c r="CZ55" s="114">
        <v>213.79999999999998</v>
      </c>
      <c r="DA55" s="115">
        <v>320.69</v>
      </c>
      <c r="DB55" s="107"/>
      <c r="DC55" s="174">
        <v>161.85999999999999</v>
      </c>
      <c r="DD55" s="114">
        <v>107.91000000000001</v>
      </c>
      <c r="DE55" s="115">
        <v>161.86000000000001</v>
      </c>
      <c r="DF55" s="107"/>
      <c r="DG55" s="173">
        <v>54.46</v>
      </c>
      <c r="DH55" s="114">
        <v>36.309999999999995</v>
      </c>
      <c r="DI55" s="118">
        <v>54.46</v>
      </c>
    </row>
    <row r="56" spans="1:113" x14ac:dyDescent="0.2">
      <c r="A56" s="72" t="s">
        <v>56</v>
      </c>
      <c r="B56" s="74">
        <v>5805.09</v>
      </c>
      <c r="C56" s="74">
        <v>232.21000000000004</v>
      </c>
      <c r="D56" s="74">
        <v>6037.3</v>
      </c>
      <c r="E56" s="75">
        <v>4024.8700000000003</v>
      </c>
      <c r="F56" s="76">
        <v>6037.3</v>
      </c>
      <c r="G56" s="77"/>
      <c r="H56" s="103">
        <v>3199.7700000000004</v>
      </c>
      <c r="I56" s="75">
        <v>2133.1799999999998</v>
      </c>
      <c r="J56" s="76">
        <v>3199.77</v>
      </c>
      <c r="K56" s="77"/>
      <c r="L56" s="104">
        <v>1614.98</v>
      </c>
      <c r="M56" s="75">
        <v>1076.6600000000001</v>
      </c>
      <c r="N56" s="76">
        <v>1614.98</v>
      </c>
      <c r="O56" s="77"/>
      <c r="P56" s="103">
        <v>543.36</v>
      </c>
      <c r="Q56" s="75">
        <v>362.24</v>
      </c>
      <c r="R56" s="78">
        <v>543.36</v>
      </c>
      <c r="S56" s="105"/>
      <c r="T56" s="166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05"/>
      <c r="AM56" s="110" t="s">
        <v>56</v>
      </c>
      <c r="AN56" s="111">
        <v>4259.47</v>
      </c>
      <c r="AO56" s="112">
        <v>170.38000000000011</v>
      </c>
      <c r="AP56" s="113">
        <v>4429.8500000000004</v>
      </c>
      <c r="AQ56" s="114">
        <v>2953.2400000000002</v>
      </c>
      <c r="AR56" s="115">
        <v>4429.8500000000004</v>
      </c>
      <c r="AS56" s="107"/>
      <c r="AT56" s="116">
        <v>2347.8300000000004</v>
      </c>
      <c r="AU56" s="75">
        <v>1565.22</v>
      </c>
      <c r="AV56" s="76">
        <v>2347.83</v>
      </c>
      <c r="AW56" s="107"/>
      <c r="AX56" s="117">
        <v>1184.99</v>
      </c>
      <c r="AY56" s="114">
        <v>790</v>
      </c>
      <c r="AZ56" s="115">
        <v>1184.99</v>
      </c>
      <c r="BA56" s="107"/>
      <c r="BB56" s="116">
        <v>398.69</v>
      </c>
      <c r="BC56" s="114">
        <v>265.8</v>
      </c>
      <c r="BD56" s="118">
        <v>398.69</v>
      </c>
      <c r="BE56" s="105"/>
      <c r="BF56" s="166"/>
      <c r="BG56" s="168"/>
      <c r="BH56" s="167"/>
      <c r="BI56" s="168"/>
      <c r="BJ56" s="167"/>
      <c r="BK56" s="167"/>
      <c r="BL56" s="167"/>
      <c r="BM56" s="167"/>
      <c r="BN56" s="167"/>
      <c r="BO56" s="167"/>
      <c r="BP56" s="167"/>
      <c r="BQ56" s="167"/>
      <c r="BR56" s="167"/>
      <c r="BS56" s="167"/>
      <c r="BT56" s="167"/>
      <c r="BU56" s="167"/>
      <c r="BV56" s="167"/>
      <c r="BW56" s="167"/>
      <c r="BX56" s="105"/>
      <c r="BY56" s="120" t="s">
        <v>56</v>
      </c>
      <c r="BZ56" s="121">
        <v>3507.0800000000004</v>
      </c>
      <c r="CA56" s="122">
        <v>140.28999999999996</v>
      </c>
      <c r="CB56" s="123">
        <v>3647.3700000000003</v>
      </c>
      <c r="CC56" s="114">
        <v>2431.58</v>
      </c>
      <c r="CD56" s="115">
        <v>3647.37</v>
      </c>
      <c r="CE56" s="107"/>
      <c r="CF56" s="124">
        <v>1933.11</v>
      </c>
      <c r="CG56" s="114">
        <v>1288.75</v>
      </c>
      <c r="CH56" s="119">
        <v>1933.1299999999999</v>
      </c>
      <c r="CI56" s="107"/>
      <c r="CJ56" s="125">
        <v>975.68</v>
      </c>
      <c r="CK56" s="114">
        <v>650.46</v>
      </c>
      <c r="CL56" s="115">
        <v>975.68</v>
      </c>
      <c r="CM56" s="107"/>
      <c r="CN56" s="124">
        <v>328.27</v>
      </c>
      <c r="CO56" s="114">
        <v>218.85</v>
      </c>
      <c r="CP56" s="118">
        <v>328.27</v>
      </c>
      <c r="CR56" s="169" t="s">
        <v>56</v>
      </c>
      <c r="CS56" s="170">
        <v>601.67999999999995</v>
      </c>
      <c r="CT56" s="171">
        <v>24.07000000000005</v>
      </c>
      <c r="CU56" s="172">
        <v>625.75</v>
      </c>
      <c r="CV56" s="114">
        <v>417.17</v>
      </c>
      <c r="CW56" s="115">
        <v>625.75</v>
      </c>
      <c r="CX56" s="107"/>
      <c r="CY56" s="173">
        <v>331.65</v>
      </c>
      <c r="CZ56" s="114">
        <v>221.1</v>
      </c>
      <c r="DA56" s="115">
        <v>331.65</v>
      </c>
      <c r="DB56" s="107"/>
      <c r="DC56" s="174">
        <v>167.39</v>
      </c>
      <c r="DD56" s="114">
        <v>111.60000000000001</v>
      </c>
      <c r="DE56" s="115">
        <v>167.39</v>
      </c>
      <c r="DF56" s="107"/>
      <c r="DG56" s="173">
        <v>56.32</v>
      </c>
      <c r="DH56" s="114">
        <v>37.549999999999997</v>
      </c>
      <c r="DI56" s="118">
        <v>56.32</v>
      </c>
    </row>
    <row r="57" spans="1:113" x14ac:dyDescent="0.2">
      <c r="A57" s="72" t="s">
        <v>57</v>
      </c>
      <c r="B57" s="74">
        <v>6267.68</v>
      </c>
      <c r="C57" s="74">
        <v>250.71000000000004</v>
      </c>
      <c r="D57" s="74">
        <v>6518.39</v>
      </c>
      <c r="E57" s="75">
        <v>4345.6000000000004</v>
      </c>
      <c r="F57" s="76">
        <v>6518.39</v>
      </c>
      <c r="G57" s="77"/>
      <c r="H57" s="103">
        <v>3454.75</v>
      </c>
      <c r="I57" s="75">
        <v>2303.17</v>
      </c>
      <c r="J57" s="76">
        <v>3454.75</v>
      </c>
      <c r="K57" s="77"/>
      <c r="L57" s="104">
        <v>1743.67</v>
      </c>
      <c r="M57" s="75">
        <v>1162.45</v>
      </c>
      <c r="N57" s="76">
        <v>1743.67</v>
      </c>
      <c r="O57" s="77"/>
      <c r="P57" s="103">
        <v>586.66</v>
      </c>
      <c r="Q57" s="75">
        <v>391.11</v>
      </c>
      <c r="R57" s="78">
        <v>586.66</v>
      </c>
      <c r="S57" s="105"/>
      <c r="T57" s="166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05"/>
      <c r="AM57" s="110" t="s">
        <v>57</v>
      </c>
      <c r="AN57" s="111">
        <v>4580.87</v>
      </c>
      <c r="AO57" s="112">
        <v>183.24000000000069</v>
      </c>
      <c r="AP57" s="113">
        <v>4764.1100000000006</v>
      </c>
      <c r="AQ57" s="114">
        <v>3176.0800000000004</v>
      </c>
      <c r="AR57" s="115">
        <v>4764.1099999999997</v>
      </c>
      <c r="AS57" s="107"/>
      <c r="AT57" s="116">
        <v>2524.98</v>
      </c>
      <c r="AU57" s="75">
        <v>1683.32</v>
      </c>
      <c r="AV57" s="76">
        <v>2524.98</v>
      </c>
      <c r="AW57" s="107"/>
      <c r="AX57" s="117">
        <v>1274.4000000000001</v>
      </c>
      <c r="AY57" s="114">
        <v>849.6</v>
      </c>
      <c r="AZ57" s="115">
        <v>1274.4000000000001</v>
      </c>
      <c r="BA57" s="107"/>
      <c r="BB57" s="116">
        <v>428.77</v>
      </c>
      <c r="BC57" s="114">
        <v>285.84999999999997</v>
      </c>
      <c r="BD57" s="118">
        <v>428.77</v>
      </c>
      <c r="BE57" s="105"/>
      <c r="BF57" s="166"/>
      <c r="BG57" s="168"/>
      <c r="BH57" s="167"/>
      <c r="BI57" s="168"/>
      <c r="BJ57" s="167"/>
      <c r="BK57" s="167"/>
      <c r="BL57" s="167"/>
      <c r="BM57" s="167"/>
      <c r="BN57" s="167"/>
      <c r="BO57" s="167"/>
      <c r="BP57" s="167"/>
      <c r="BQ57" s="167"/>
      <c r="BR57" s="167"/>
      <c r="BS57" s="167"/>
      <c r="BT57" s="167"/>
      <c r="BU57" s="167"/>
      <c r="BV57" s="167"/>
      <c r="BW57" s="167"/>
      <c r="BX57" s="105"/>
      <c r="BY57" s="120" t="s">
        <v>57</v>
      </c>
      <c r="BZ57" s="121">
        <v>4166.59</v>
      </c>
      <c r="CA57" s="122">
        <v>166.67000000000007</v>
      </c>
      <c r="CB57" s="123">
        <v>4333.26</v>
      </c>
      <c r="CC57" s="114">
        <v>2888.84</v>
      </c>
      <c r="CD57" s="115">
        <v>4333.26</v>
      </c>
      <c r="CE57" s="107"/>
      <c r="CF57" s="124">
        <v>2296.63</v>
      </c>
      <c r="CG57" s="114">
        <v>1531.1</v>
      </c>
      <c r="CH57" s="119">
        <v>2296.6400000000003</v>
      </c>
      <c r="CI57" s="107"/>
      <c r="CJ57" s="125">
        <v>1159.1500000000001</v>
      </c>
      <c r="CK57" s="114">
        <v>772.77</v>
      </c>
      <c r="CL57" s="115">
        <v>1159.1500000000001</v>
      </c>
      <c r="CM57" s="107"/>
      <c r="CN57" s="124">
        <v>390</v>
      </c>
      <c r="CO57" s="114">
        <v>260</v>
      </c>
      <c r="CP57" s="118">
        <v>390</v>
      </c>
      <c r="CR57" s="169" t="s">
        <v>57</v>
      </c>
      <c r="CS57" s="170">
        <v>624.91999999999996</v>
      </c>
      <c r="CT57" s="171">
        <v>25</v>
      </c>
      <c r="CU57" s="172">
        <v>649.91999999999996</v>
      </c>
      <c r="CV57" s="114">
        <v>433.28</v>
      </c>
      <c r="CW57" s="115">
        <v>649.91999999999996</v>
      </c>
      <c r="CX57" s="107"/>
      <c r="CY57" s="173">
        <v>344.46</v>
      </c>
      <c r="CZ57" s="114">
        <v>229.64</v>
      </c>
      <c r="DA57" s="115">
        <v>344.46</v>
      </c>
      <c r="DB57" s="107"/>
      <c r="DC57" s="174">
        <v>173.85999999999999</v>
      </c>
      <c r="DD57" s="114">
        <v>115.91000000000001</v>
      </c>
      <c r="DE57" s="115">
        <v>173.86</v>
      </c>
      <c r="DF57" s="107"/>
      <c r="DG57" s="173">
        <v>58.5</v>
      </c>
      <c r="DH57" s="114">
        <v>39</v>
      </c>
      <c r="DI57" s="118">
        <v>58.5</v>
      </c>
    </row>
    <row r="58" spans="1:113" x14ac:dyDescent="0.2">
      <c r="A58" s="72" t="s">
        <v>58</v>
      </c>
      <c r="B58" s="74">
        <v>7073.93</v>
      </c>
      <c r="C58" s="74">
        <v>282.96000000000004</v>
      </c>
      <c r="D58" s="74">
        <v>7356.89</v>
      </c>
      <c r="E58" s="75">
        <v>4904.6000000000004</v>
      </c>
      <c r="F58" s="76">
        <v>7356.89</v>
      </c>
      <c r="G58" s="77"/>
      <c r="H58" s="103">
        <v>3899.1600000000003</v>
      </c>
      <c r="I58" s="75">
        <v>2599.44</v>
      </c>
      <c r="J58" s="76">
        <v>3899.16</v>
      </c>
      <c r="K58" s="77"/>
      <c r="L58" s="104">
        <v>1967.97</v>
      </c>
      <c r="M58" s="75">
        <v>1311.98</v>
      </c>
      <c r="N58" s="76">
        <v>1967.97</v>
      </c>
      <c r="O58" s="77"/>
      <c r="P58" s="103">
        <v>662.13</v>
      </c>
      <c r="Q58" s="75">
        <v>441.42</v>
      </c>
      <c r="R58" s="78">
        <v>662.13</v>
      </c>
      <c r="S58" s="105"/>
      <c r="T58" s="166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05"/>
      <c r="AM58" s="110" t="s">
        <v>58</v>
      </c>
      <c r="AN58" s="111">
        <v>5136.3200000000006</v>
      </c>
      <c r="AO58" s="112">
        <v>205.46000000000004</v>
      </c>
      <c r="AP58" s="113">
        <v>5341.7800000000007</v>
      </c>
      <c r="AQ58" s="114">
        <v>3561.19</v>
      </c>
      <c r="AR58" s="115">
        <v>5341.78</v>
      </c>
      <c r="AS58" s="107"/>
      <c r="AT58" s="116">
        <v>2831.15</v>
      </c>
      <c r="AU58" s="75">
        <v>1887.44</v>
      </c>
      <c r="AV58" s="76">
        <v>2831.15</v>
      </c>
      <c r="AW58" s="107"/>
      <c r="AX58" s="117">
        <v>1428.93</v>
      </c>
      <c r="AY58" s="114">
        <v>952.62</v>
      </c>
      <c r="AZ58" s="115">
        <v>1428.93</v>
      </c>
      <c r="BA58" s="107"/>
      <c r="BB58" s="116">
        <v>480.77</v>
      </c>
      <c r="BC58" s="114">
        <v>320.52</v>
      </c>
      <c r="BD58" s="118">
        <v>480.77</v>
      </c>
      <c r="BE58" s="105"/>
      <c r="BF58" s="166"/>
      <c r="BG58" s="168"/>
      <c r="BH58" s="167"/>
      <c r="BI58" s="168"/>
      <c r="BJ58" s="167"/>
      <c r="BK58" s="167"/>
      <c r="BL58" s="167"/>
      <c r="BM58" s="167"/>
      <c r="BN58" s="167"/>
      <c r="BO58" s="167"/>
      <c r="BP58" s="167"/>
      <c r="BQ58" s="167"/>
      <c r="BR58" s="167"/>
      <c r="BS58" s="167"/>
      <c r="BT58" s="167"/>
      <c r="BU58" s="167"/>
      <c r="BV58" s="167"/>
      <c r="BW58" s="167"/>
      <c r="BX58" s="105"/>
      <c r="BY58" s="120" t="s">
        <v>58</v>
      </c>
      <c r="BZ58" s="121">
        <v>4668.17</v>
      </c>
      <c r="CA58" s="122">
        <v>186.73000000000047</v>
      </c>
      <c r="CB58" s="123">
        <v>4854.9000000000005</v>
      </c>
      <c r="CC58" s="114">
        <v>3236.6</v>
      </c>
      <c r="CD58" s="115">
        <v>4854.8999999999996</v>
      </c>
      <c r="CE58" s="107"/>
      <c r="CF58" s="124">
        <v>2573.1000000000004</v>
      </c>
      <c r="CG58" s="114">
        <v>1715.4</v>
      </c>
      <c r="CH58" s="119">
        <v>2573.1</v>
      </c>
      <c r="CI58" s="107"/>
      <c r="CJ58" s="125">
        <v>1298.69</v>
      </c>
      <c r="CK58" s="114">
        <v>865.8</v>
      </c>
      <c r="CL58" s="115">
        <v>1298.69</v>
      </c>
      <c r="CM58" s="107"/>
      <c r="CN58" s="124">
        <v>436.95</v>
      </c>
      <c r="CO58" s="114">
        <v>291.3</v>
      </c>
      <c r="CP58" s="118">
        <v>436.95</v>
      </c>
      <c r="CR58" s="169" t="s">
        <v>58</v>
      </c>
      <c r="CS58" s="170">
        <v>668.05</v>
      </c>
      <c r="CT58" s="171">
        <v>26.730000000000018</v>
      </c>
      <c r="CU58" s="172">
        <v>694.78</v>
      </c>
      <c r="CV58" s="114">
        <v>463.19</v>
      </c>
      <c r="CW58" s="115">
        <v>694.78</v>
      </c>
      <c r="CX58" s="107"/>
      <c r="CY58" s="173">
        <v>368.24</v>
      </c>
      <c r="CZ58" s="114">
        <v>245.5</v>
      </c>
      <c r="DA58" s="115">
        <v>368.24</v>
      </c>
      <c r="DB58" s="107"/>
      <c r="DC58" s="174">
        <v>185.85999999999999</v>
      </c>
      <c r="DD58" s="114">
        <v>123.91000000000001</v>
      </c>
      <c r="DE58" s="115">
        <v>185.86</v>
      </c>
      <c r="DF58" s="107"/>
      <c r="DG58" s="173">
        <v>62.54</v>
      </c>
      <c r="DH58" s="114">
        <v>41.699999999999996</v>
      </c>
      <c r="DI58" s="118">
        <v>62.54</v>
      </c>
    </row>
    <row r="59" spans="1:113" x14ac:dyDescent="0.2">
      <c r="A59" s="72" t="s">
        <v>59</v>
      </c>
      <c r="B59" s="74">
        <v>7906.1900000000005</v>
      </c>
      <c r="C59" s="74">
        <v>316.25</v>
      </c>
      <c r="D59" s="74">
        <v>8222.44</v>
      </c>
      <c r="E59" s="75">
        <v>5481.63</v>
      </c>
      <c r="F59" s="76">
        <v>8222.44</v>
      </c>
      <c r="G59" s="77"/>
      <c r="H59" s="103">
        <v>4357.9000000000005</v>
      </c>
      <c r="I59" s="75">
        <v>2905.2700000000004</v>
      </c>
      <c r="J59" s="76">
        <v>4357.8999999999996</v>
      </c>
      <c r="K59" s="77"/>
      <c r="L59" s="104">
        <v>2199.5100000000002</v>
      </c>
      <c r="M59" s="75">
        <v>1466.34</v>
      </c>
      <c r="N59" s="76">
        <v>2199.5100000000002</v>
      </c>
      <c r="O59" s="77"/>
      <c r="P59" s="103">
        <v>740.02</v>
      </c>
      <c r="Q59" s="75">
        <v>493.34999999999997</v>
      </c>
      <c r="R59" s="78">
        <v>740.02</v>
      </c>
      <c r="S59" s="105"/>
      <c r="T59" s="166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05"/>
      <c r="AM59" s="110" t="s">
        <v>59</v>
      </c>
      <c r="AN59" s="111">
        <v>5734.52</v>
      </c>
      <c r="AO59" s="112">
        <v>229.38999999999942</v>
      </c>
      <c r="AP59" s="113">
        <v>5963.91</v>
      </c>
      <c r="AQ59" s="114">
        <v>3975.94</v>
      </c>
      <c r="AR59" s="115">
        <v>5963.91</v>
      </c>
      <c r="AS59" s="107"/>
      <c r="AT59" s="116">
        <v>3160.88</v>
      </c>
      <c r="AU59" s="75">
        <v>2107.2600000000002</v>
      </c>
      <c r="AV59" s="76">
        <v>3160.88</v>
      </c>
      <c r="AW59" s="107"/>
      <c r="AX59" s="117">
        <v>1595.35</v>
      </c>
      <c r="AY59" s="114">
        <v>1063.57</v>
      </c>
      <c r="AZ59" s="115">
        <v>1595.35</v>
      </c>
      <c r="BA59" s="107"/>
      <c r="BB59" s="116">
        <v>536.76</v>
      </c>
      <c r="BC59" s="114">
        <v>357.84</v>
      </c>
      <c r="BD59" s="118">
        <v>536.76</v>
      </c>
      <c r="BE59" s="105"/>
      <c r="BF59" s="166"/>
      <c r="BG59" s="168"/>
      <c r="BH59" s="167"/>
      <c r="BI59" s="168"/>
      <c r="BJ59" s="167"/>
      <c r="BK59" s="167"/>
      <c r="BL59" s="167"/>
      <c r="BM59" s="167"/>
      <c r="BN59" s="167"/>
      <c r="BO59" s="167"/>
      <c r="BP59" s="167"/>
      <c r="BQ59" s="167"/>
      <c r="BR59" s="167"/>
      <c r="BS59" s="167"/>
      <c r="BT59" s="167"/>
      <c r="BU59" s="167"/>
      <c r="BV59" s="167"/>
      <c r="BW59" s="167"/>
      <c r="BX59" s="105"/>
      <c r="BY59" s="120" t="s">
        <v>59</v>
      </c>
      <c r="BZ59" s="121">
        <v>5195.76</v>
      </c>
      <c r="CA59" s="122">
        <v>207.84000000000015</v>
      </c>
      <c r="CB59" s="123">
        <v>5403.6</v>
      </c>
      <c r="CC59" s="114">
        <v>3602.4</v>
      </c>
      <c r="CD59" s="115">
        <v>5403.6</v>
      </c>
      <c r="CE59" s="107"/>
      <c r="CF59" s="124">
        <v>2863.9100000000003</v>
      </c>
      <c r="CG59" s="114">
        <v>1909.29</v>
      </c>
      <c r="CH59" s="119">
        <v>2863.9300000000003</v>
      </c>
      <c r="CI59" s="107"/>
      <c r="CJ59" s="125">
        <v>1445.47</v>
      </c>
      <c r="CK59" s="114">
        <v>963.65</v>
      </c>
      <c r="CL59" s="115">
        <v>1445.47</v>
      </c>
      <c r="CM59" s="107"/>
      <c r="CN59" s="124">
        <v>486.33</v>
      </c>
      <c r="CO59" s="114">
        <v>324.22000000000003</v>
      </c>
      <c r="CP59" s="118">
        <v>486.33</v>
      </c>
      <c r="CR59" s="169" t="s">
        <v>59</v>
      </c>
      <c r="CS59" s="170">
        <v>868.48</v>
      </c>
      <c r="CT59" s="171">
        <v>34.740000000000009</v>
      </c>
      <c r="CU59" s="172">
        <v>903.22</v>
      </c>
      <c r="CV59" s="114">
        <v>602.15</v>
      </c>
      <c r="CW59" s="115">
        <v>903.22</v>
      </c>
      <c r="CX59" s="107"/>
      <c r="CY59" s="173">
        <v>478.71</v>
      </c>
      <c r="CZ59" s="114">
        <v>319.14</v>
      </c>
      <c r="DA59" s="115">
        <v>478.71</v>
      </c>
      <c r="DB59" s="107"/>
      <c r="DC59" s="174">
        <v>241.62</v>
      </c>
      <c r="DD59" s="114">
        <v>161.08000000000001</v>
      </c>
      <c r="DE59" s="115">
        <v>241.62</v>
      </c>
      <c r="DF59" s="107"/>
      <c r="DG59" s="173">
        <v>81.31</v>
      </c>
      <c r="DH59" s="114">
        <v>54.21</v>
      </c>
      <c r="DI59" s="118">
        <v>81.31</v>
      </c>
    </row>
    <row r="60" spans="1:113" x14ac:dyDescent="0.2">
      <c r="A60" s="72" t="s">
        <v>60</v>
      </c>
      <c r="B60" s="74">
        <v>8623.2900000000009</v>
      </c>
      <c r="C60" s="74">
        <v>344.93999999999869</v>
      </c>
      <c r="D60" s="74">
        <v>8968.23</v>
      </c>
      <c r="E60" s="75">
        <v>5978.82</v>
      </c>
      <c r="F60" s="76">
        <v>8968.23</v>
      </c>
      <c r="G60" s="77"/>
      <c r="H60" s="103">
        <v>4753.17</v>
      </c>
      <c r="I60" s="75">
        <v>3168.78</v>
      </c>
      <c r="J60" s="76">
        <v>4753.17</v>
      </c>
      <c r="K60" s="77"/>
      <c r="L60" s="104">
        <v>2399.0100000000002</v>
      </c>
      <c r="M60" s="75">
        <v>1599.34</v>
      </c>
      <c r="N60" s="76">
        <v>2399.0100000000002</v>
      </c>
      <c r="O60" s="77"/>
      <c r="P60" s="103">
        <v>807.15</v>
      </c>
      <c r="Q60" s="75">
        <v>538.1</v>
      </c>
      <c r="R60" s="78">
        <v>807.15</v>
      </c>
      <c r="S60" s="105"/>
      <c r="T60" s="166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05"/>
      <c r="AM60" s="110" t="s">
        <v>60</v>
      </c>
      <c r="AN60" s="111">
        <v>6221.2300000000005</v>
      </c>
      <c r="AO60" s="112">
        <v>248.84999999999945</v>
      </c>
      <c r="AP60" s="113">
        <v>6470.08</v>
      </c>
      <c r="AQ60" s="114">
        <v>4313.3900000000003</v>
      </c>
      <c r="AR60" s="115">
        <v>6470.08</v>
      </c>
      <c r="AS60" s="107"/>
      <c r="AT60" s="116">
        <v>3429.15</v>
      </c>
      <c r="AU60" s="75">
        <v>2286.1</v>
      </c>
      <c r="AV60" s="76">
        <v>3429.15</v>
      </c>
      <c r="AW60" s="107"/>
      <c r="AX60" s="117">
        <v>1730.75</v>
      </c>
      <c r="AY60" s="114">
        <v>1153.8399999999999</v>
      </c>
      <c r="AZ60" s="115">
        <v>1730.75</v>
      </c>
      <c r="BA60" s="107"/>
      <c r="BB60" s="116">
        <v>582.30999999999995</v>
      </c>
      <c r="BC60" s="114">
        <v>388.21</v>
      </c>
      <c r="BD60" s="118">
        <v>582.30999999999995</v>
      </c>
      <c r="BE60" s="105"/>
      <c r="BF60" s="166"/>
      <c r="BG60" s="168"/>
      <c r="BH60" s="167"/>
      <c r="BI60" s="168"/>
      <c r="BJ60" s="167"/>
      <c r="BK60" s="167"/>
      <c r="BL60" s="167"/>
      <c r="BM60" s="167"/>
      <c r="BN60" s="167"/>
      <c r="BO60" s="167"/>
      <c r="BP60" s="167"/>
      <c r="BQ60" s="167"/>
      <c r="BR60" s="167"/>
      <c r="BS60" s="167"/>
      <c r="BT60" s="167"/>
      <c r="BU60" s="167"/>
      <c r="BV60" s="167"/>
      <c r="BW60" s="167"/>
      <c r="BX60" s="105"/>
      <c r="BY60" s="120" t="s">
        <v>60</v>
      </c>
      <c r="BZ60" s="121">
        <v>6197.08</v>
      </c>
      <c r="CA60" s="122">
        <v>247.89000000000033</v>
      </c>
      <c r="CB60" s="123">
        <v>6444.97</v>
      </c>
      <c r="CC60" s="114">
        <v>4296.6500000000005</v>
      </c>
      <c r="CD60" s="115">
        <v>6444.97</v>
      </c>
      <c r="CE60" s="107"/>
      <c r="CF60" s="124">
        <v>3415.84</v>
      </c>
      <c r="CG60" s="114">
        <v>2277.23</v>
      </c>
      <c r="CH60" s="119">
        <v>3415.84</v>
      </c>
      <c r="CI60" s="107"/>
      <c r="CJ60" s="125">
        <v>1724.03</v>
      </c>
      <c r="CK60" s="114">
        <v>1149.3599999999999</v>
      </c>
      <c r="CL60" s="115">
        <v>1724.03</v>
      </c>
      <c r="CM60" s="107"/>
      <c r="CN60" s="124">
        <v>580.04999999999995</v>
      </c>
      <c r="CO60" s="114">
        <v>386.7</v>
      </c>
      <c r="CP60" s="118">
        <v>580.04999999999995</v>
      </c>
      <c r="CR60" s="169" t="s">
        <v>60</v>
      </c>
      <c r="CS60" s="170">
        <v>1129.01</v>
      </c>
      <c r="CT60" s="171">
        <v>45.170000000000073</v>
      </c>
      <c r="CU60" s="172">
        <v>1174.18</v>
      </c>
      <c r="CV60" s="114">
        <v>782.79</v>
      </c>
      <c r="CW60" s="115">
        <v>1174.18</v>
      </c>
      <c r="CX60" s="107"/>
      <c r="CY60" s="173">
        <v>622.31999999999994</v>
      </c>
      <c r="CZ60" s="114">
        <v>414.88</v>
      </c>
      <c r="DA60" s="115">
        <v>622.32000000000005</v>
      </c>
      <c r="DB60" s="107"/>
      <c r="DC60" s="174">
        <v>314.11</v>
      </c>
      <c r="DD60" s="114">
        <v>209.41</v>
      </c>
      <c r="DE60" s="115">
        <v>314.11</v>
      </c>
      <c r="DF60" s="107"/>
      <c r="DG60" s="173">
        <v>105.71000000000001</v>
      </c>
      <c r="DH60" s="114">
        <v>70.48</v>
      </c>
      <c r="DI60" s="118">
        <v>105.71</v>
      </c>
    </row>
    <row r="61" spans="1:113" x14ac:dyDescent="0.2">
      <c r="A61" s="72" t="s">
        <v>61</v>
      </c>
      <c r="B61" s="74">
        <v>12934.93</v>
      </c>
      <c r="C61" s="74">
        <v>517.42000000000007</v>
      </c>
      <c r="D61" s="74">
        <v>13452.35</v>
      </c>
      <c r="E61" s="75">
        <v>8968.24</v>
      </c>
      <c r="F61" s="76">
        <v>13452.35</v>
      </c>
      <c r="G61" s="77"/>
      <c r="H61" s="103">
        <v>7129.75</v>
      </c>
      <c r="I61" s="75">
        <v>4753.17</v>
      </c>
      <c r="J61" s="76">
        <v>7129.75</v>
      </c>
      <c r="K61" s="77"/>
      <c r="L61" s="104">
        <v>3598.51</v>
      </c>
      <c r="M61" s="75">
        <v>2399.0100000000002</v>
      </c>
      <c r="N61" s="76">
        <v>3598.51</v>
      </c>
      <c r="O61" s="77"/>
      <c r="P61" s="103">
        <v>1210.72</v>
      </c>
      <c r="Q61" s="75">
        <v>807.15</v>
      </c>
      <c r="R61" s="78">
        <v>1210.72</v>
      </c>
      <c r="S61" s="105"/>
      <c r="T61" s="166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05"/>
      <c r="AM61" s="110" t="s">
        <v>61</v>
      </c>
      <c r="AN61" s="111">
        <v>9331.85</v>
      </c>
      <c r="AO61" s="112">
        <v>373.27000000000044</v>
      </c>
      <c r="AP61" s="113">
        <v>9705.1200000000008</v>
      </c>
      <c r="AQ61" s="114">
        <v>6470.08</v>
      </c>
      <c r="AR61" s="115">
        <v>9705.1200000000008</v>
      </c>
      <c r="AS61" s="107"/>
      <c r="AT61" s="116">
        <v>5143.72</v>
      </c>
      <c r="AU61" s="75">
        <v>3429.15</v>
      </c>
      <c r="AV61" s="76">
        <v>5143.72</v>
      </c>
      <c r="AW61" s="107"/>
      <c r="AX61" s="117">
        <v>2596.1200000000003</v>
      </c>
      <c r="AY61" s="114">
        <v>1730.75</v>
      </c>
      <c r="AZ61" s="115">
        <v>2596.12</v>
      </c>
      <c r="BA61" s="107"/>
      <c r="BB61" s="116">
        <v>873.47</v>
      </c>
      <c r="BC61" s="114">
        <v>582.31999999999994</v>
      </c>
      <c r="BD61" s="118">
        <v>873.47</v>
      </c>
      <c r="BE61" s="105"/>
      <c r="BF61" s="166"/>
      <c r="BG61" s="168"/>
      <c r="BH61" s="167"/>
      <c r="BI61" s="168"/>
      <c r="BJ61" s="167"/>
      <c r="BK61" s="167"/>
      <c r="BL61" s="167"/>
      <c r="BM61" s="167"/>
      <c r="BN61" s="167"/>
      <c r="BO61" s="167"/>
      <c r="BP61" s="167"/>
      <c r="BQ61" s="167"/>
      <c r="BR61" s="167"/>
      <c r="BS61" s="167"/>
      <c r="BT61" s="167"/>
      <c r="BU61" s="167"/>
      <c r="BV61" s="167"/>
      <c r="BW61" s="167"/>
      <c r="BX61" s="105"/>
      <c r="BY61" s="120" t="s">
        <v>61</v>
      </c>
      <c r="BZ61" s="121">
        <v>9295.630000000001</v>
      </c>
      <c r="CA61" s="122">
        <v>371.82999999999993</v>
      </c>
      <c r="CB61" s="123">
        <v>9667.4600000000009</v>
      </c>
      <c r="CC61" s="114">
        <v>6444.9800000000005</v>
      </c>
      <c r="CD61" s="115">
        <v>9667.4599999999991</v>
      </c>
      <c r="CE61" s="107"/>
      <c r="CF61" s="124">
        <v>5123.76</v>
      </c>
      <c r="CG61" s="114">
        <v>3415.8500000000004</v>
      </c>
      <c r="CH61" s="119">
        <v>5123.76</v>
      </c>
      <c r="CI61" s="107"/>
      <c r="CJ61" s="125">
        <v>2586.0500000000002</v>
      </c>
      <c r="CK61" s="114">
        <v>1724.04</v>
      </c>
      <c r="CL61" s="115">
        <v>2586.0500000000002</v>
      </c>
      <c r="CM61" s="107"/>
      <c r="CN61" s="124">
        <v>870.08</v>
      </c>
      <c r="CO61" s="114">
        <v>580.05999999999995</v>
      </c>
      <c r="CP61" s="118">
        <v>870.08</v>
      </c>
      <c r="CR61" s="169" t="s">
        <v>61</v>
      </c>
      <c r="CS61" s="170">
        <v>1693.52</v>
      </c>
      <c r="CT61" s="171">
        <v>67.75</v>
      </c>
      <c r="CU61" s="172">
        <v>1761.27</v>
      </c>
      <c r="CV61" s="114">
        <v>1174.18</v>
      </c>
      <c r="CW61" s="115">
        <v>1761.27</v>
      </c>
      <c r="CX61" s="107"/>
      <c r="CY61" s="173">
        <v>933.48</v>
      </c>
      <c r="CZ61" s="114">
        <v>622.32000000000005</v>
      </c>
      <c r="DA61" s="115">
        <v>933.48</v>
      </c>
      <c r="DB61" s="107"/>
      <c r="DC61" s="174">
        <v>471.17</v>
      </c>
      <c r="DD61" s="114">
        <v>314.12</v>
      </c>
      <c r="DE61" s="115">
        <v>471.17</v>
      </c>
      <c r="DF61" s="107"/>
      <c r="DG61" s="173">
        <v>158.57</v>
      </c>
      <c r="DH61" s="114">
        <v>105.72</v>
      </c>
      <c r="DI61" s="118">
        <v>158.57</v>
      </c>
    </row>
    <row r="62" spans="1:113" s="163" customFormat="1" x14ac:dyDescent="0.2">
      <c r="A62" s="72" t="s">
        <v>62</v>
      </c>
      <c r="B62" s="133">
        <v>25869.859999999997</v>
      </c>
      <c r="C62" s="74">
        <v>1034.8400000000038</v>
      </c>
      <c r="D62" s="74">
        <v>26904.7</v>
      </c>
      <c r="E62" s="75">
        <v>17936.469999999998</v>
      </c>
      <c r="F62" s="76">
        <v>26904.7</v>
      </c>
      <c r="G62" s="77"/>
      <c r="H62" s="103">
        <v>14259.5</v>
      </c>
      <c r="I62" s="75">
        <v>9506.34</v>
      </c>
      <c r="J62" s="76">
        <v>14259.5</v>
      </c>
      <c r="K62" s="77"/>
      <c r="L62" s="104">
        <v>7197.01</v>
      </c>
      <c r="M62" s="75">
        <v>4798.01</v>
      </c>
      <c r="N62" s="76">
        <v>7197.01</v>
      </c>
      <c r="O62" s="77"/>
      <c r="P62" s="103">
        <v>2421.4300000000003</v>
      </c>
      <c r="Q62" s="75">
        <v>1614.29</v>
      </c>
      <c r="R62" s="78">
        <v>2421.4299999999998</v>
      </c>
      <c r="S62" s="105"/>
      <c r="T62" s="166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05"/>
      <c r="AM62" s="110" t="s">
        <v>62</v>
      </c>
      <c r="AN62" s="112">
        <v>18663.699999999997</v>
      </c>
      <c r="AO62" s="112">
        <v>746.54000000000451</v>
      </c>
      <c r="AP62" s="113">
        <v>19410.240000000002</v>
      </c>
      <c r="AQ62" s="114">
        <v>12940.16</v>
      </c>
      <c r="AR62" s="115">
        <v>19410.240000000002</v>
      </c>
      <c r="AS62" s="107"/>
      <c r="AT62" s="116">
        <v>10287.43</v>
      </c>
      <c r="AU62" s="75">
        <v>6858.29</v>
      </c>
      <c r="AV62" s="76">
        <v>10287.43</v>
      </c>
      <c r="AW62" s="107"/>
      <c r="AX62" s="117">
        <v>5192.24</v>
      </c>
      <c r="AY62" s="114">
        <v>3461.5</v>
      </c>
      <c r="AZ62" s="115">
        <v>5192.24</v>
      </c>
      <c r="BA62" s="107"/>
      <c r="BB62" s="116">
        <v>1746.93</v>
      </c>
      <c r="BC62" s="114">
        <v>1164.6199999999999</v>
      </c>
      <c r="BD62" s="118">
        <v>1746.93</v>
      </c>
      <c r="BE62" s="105"/>
      <c r="BF62" s="166"/>
      <c r="BG62" s="167"/>
      <c r="BH62" s="167"/>
      <c r="BI62" s="168"/>
      <c r="BJ62" s="167"/>
      <c r="BK62" s="167"/>
      <c r="BL62" s="167"/>
      <c r="BM62" s="167"/>
      <c r="BN62" s="167"/>
      <c r="BO62" s="167"/>
      <c r="BP62" s="167"/>
      <c r="BQ62" s="167"/>
      <c r="BR62" s="167"/>
      <c r="BS62" s="167"/>
      <c r="BT62" s="167"/>
      <c r="BU62" s="167"/>
      <c r="BV62" s="167"/>
      <c r="BW62" s="167"/>
      <c r="BX62" s="105"/>
      <c r="BY62" s="120" t="s">
        <v>62</v>
      </c>
      <c r="BZ62" s="122">
        <v>18591.25</v>
      </c>
      <c r="CA62" s="122">
        <v>743.66999999999825</v>
      </c>
      <c r="CB62" s="123">
        <v>19334.919999999998</v>
      </c>
      <c r="CC62" s="114">
        <v>12889.95</v>
      </c>
      <c r="CD62" s="115">
        <v>19334.919999999998</v>
      </c>
      <c r="CE62" s="107"/>
      <c r="CF62" s="124">
        <v>10247.51</v>
      </c>
      <c r="CG62" s="114">
        <v>6831.7</v>
      </c>
      <c r="CH62" s="119">
        <v>10247.52</v>
      </c>
      <c r="CI62" s="107"/>
      <c r="CJ62" s="125">
        <v>5172.1000000000004</v>
      </c>
      <c r="CK62" s="114">
        <v>3448.07</v>
      </c>
      <c r="CL62" s="115">
        <v>5172.1000000000004</v>
      </c>
      <c r="CM62" s="107"/>
      <c r="CN62" s="124">
        <v>1740.15</v>
      </c>
      <c r="CO62" s="114">
        <v>1160.0999999999999</v>
      </c>
      <c r="CP62" s="118">
        <v>1740.15</v>
      </c>
      <c r="CQ62" s="175"/>
      <c r="CR62" s="169" t="s">
        <v>62</v>
      </c>
      <c r="CS62" s="171">
        <v>3387.03</v>
      </c>
      <c r="CT62" s="171">
        <v>135.50999999999976</v>
      </c>
      <c r="CU62" s="172">
        <v>3522.54</v>
      </c>
      <c r="CV62" s="114">
        <v>2348.36</v>
      </c>
      <c r="CW62" s="115">
        <v>3522.54</v>
      </c>
      <c r="CX62" s="107"/>
      <c r="CY62" s="173">
        <v>1866.95</v>
      </c>
      <c r="CZ62" s="114">
        <v>1244.6400000000001</v>
      </c>
      <c r="DA62" s="115">
        <v>1866.95</v>
      </c>
      <c r="DB62" s="107"/>
      <c r="DC62" s="174">
        <v>942.34</v>
      </c>
      <c r="DD62" s="114">
        <v>628.23</v>
      </c>
      <c r="DE62" s="115">
        <v>942.34</v>
      </c>
      <c r="DF62" s="107"/>
      <c r="DG62" s="173">
        <v>317.14</v>
      </c>
      <c r="DH62" s="114">
        <v>211.42999999999998</v>
      </c>
      <c r="DI62" s="118">
        <v>317.14</v>
      </c>
    </row>
    <row r="63" spans="1:113" x14ac:dyDescent="0.2">
      <c r="A63" s="72" t="s">
        <v>63</v>
      </c>
      <c r="B63" s="74">
        <v>31043.829999999998</v>
      </c>
      <c r="C63" s="74">
        <v>1241.8100000000013</v>
      </c>
      <c r="D63" s="74">
        <v>32285.64</v>
      </c>
      <c r="E63" s="75">
        <v>21523.759999999998</v>
      </c>
      <c r="F63" s="76">
        <v>32285.64</v>
      </c>
      <c r="G63" s="77"/>
      <c r="H63" s="103">
        <v>17111.39</v>
      </c>
      <c r="I63" s="75">
        <v>11407.6</v>
      </c>
      <c r="J63" s="76">
        <v>17111.39</v>
      </c>
      <c r="K63" s="77"/>
      <c r="L63" s="104">
        <v>8636.41</v>
      </c>
      <c r="M63" s="75">
        <v>5757.6100000000006</v>
      </c>
      <c r="N63" s="76">
        <v>8636.41</v>
      </c>
      <c r="O63" s="77"/>
      <c r="P63" s="103">
        <v>2905.71</v>
      </c>
      <c r="Q63" s="75">
        <v>1937.14</v>
      </c>
      <c r="R63" s="78">
        <v>2905.71</v>
      </c>
      <c r="S63" s="105"/>
      <c r="T63" s="176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05"/>
      <c r="AM63" s="134" t="s">
        <v>63</v>
      </c>
      <c r="AN63" s="111">
        <v>22396.44</v>
      </c>
      <c r="AO63" s="112">
        <v>895.84999999999854</v>
      </c>
      <c r="AP63" s="113">
        <v>23292.289999999997</v>
      </c>
      <c r="AQ63" s="114">
        <v>15528.2</v>
      </c>
      <c r="AR63" s="115">
        <v>23292.29</v>
      </c>
      <c r="AS63" s="107"/>
      <c r="AT63" s="116">
        <v>12344.92</v>
      </c>
      <c r="AU63" s="75">
        <v>8229.9500000000007</v>
      </c>
      <c r="AV63" s="76">
        <v>12344.92</v>
      </c>
      <c r="AW63" s="107"/>
      <c r="AX63" s="117">
        <v>6230.6900000000005</v>
      </c>
      <c r="AY63" s="114">
        <v>4153.8</v>
      </c>
      <c r="AZ63" s="115">
        <v>6230.69</v>
      </c>
      <c r="BA63" s="107"/>
      <c r="BB63" s="116">
        <v>2096.3100000000004</v>
      </c>
      <c r="BC63" s="114">
        <v>1397.54</v>
      </c>
      <c r="BD63" s="118">
        <v>2096.31</v>
      </c>
      <c r="BE63" s="105"/>
      <c r="BF63" s="176"/>
      <c r="BG63" s="167"/>
      <c r="BH63" s="167"/>
      <c r="BI63" s="167"/>
      <c r="BJ63" s="167"/>
      <c r="BK63" s="167"/>
      <c r="BL63" s="167"/>
      <c r="BM63" s="167"/>
      <c r="BN63" s="167"/>
      <c r="BO63" s="167"/>
      <c r="BP63" s="167"/>
      <c r="BQ63" s="167"/>
      <c r="BR63" s="167"/>
      <c r="BS63" s="167"/>
      <c r="BT63" s="167"/>
      <c r="BU63" s="167"/>
      <c r="BV63" s="167"/>
      <c r="BW63" s="167"/>
      <c r="BX63" s="105"/>
      <c r="BY63" s="135" t="s">
        <v>63</v>
      </c>
      <c r="BZ63" s="121">
        <v>22309.51</v>
      </c>
      <c r="CA63" s="122">
        <v>892.40000000000146</v>
      </c>
      <c r="CB63" s="123">
        <v>23201.91</v>
      </c>
      <c r="CC63" s="114">
        <v>15467.94</v>
      </c>
      <c r="CD63" s="115">
        <v>23201.91</v>
      </c>
      <c r="CE63" s="107"/>
      <c r="CF63" s="124">
        <v>12297.02</v>
      </c>
      <c r="CG63" s="114">
        <v>8198.0400000000009</v>
      </c>
      <c r="CH63" s="119">
        <v>12297.03</v>
      </c>
      <c r="CI63" s="107"/>
      <c r="CJ63" s="125">
        <v>6206.52</v>
      </c>
      <c r="CK63" s="114">
        <v>4137.68</v>
      </c>
      <c r="CL63" s="115">
        <v>6206.52</v>
      </c>
      <c r="CM63" s="107"/>
      <c r="CN63" s="124">
        <v>2088.1800000000003</v>
      </c>
      <c r="CO63" s="114">
        <v>1392.12</v>
      </c>
      <c r="CP63" s="118">
        <v>2088.1799999999998</v>
      </c>
      <c r="CQ63" s="105"/>
      <c r="CR63" s="169" t="s">
        <v>63</v>
      </c>
      <c r="CS63" s="170">
        <v>4064.4500000000003</v>
      </c>
      <c r="CT63" s="171">
        <v>162.59999999999991</v>
      </c>
      <c r="CU63" s="172">
        <v>4227.05</v>
      </c>
      <c r="CV63" s="114">
        <v>2818.0400000000004</v>
      </c>
      <c r="CW63" s="115">
        <v>4227.05</v>
      </c>
      <c r="CX63" s="107"/>
      <c r="CY63" s="173">
        <v>2240.34</v>
      </c>
      <c r="CZ63" s="114">
        <v>1493.56</v>
      </c>
      <c r="DA63" s="115">
        <v>2240.34</v>
      </c>
      <c r="DB63" s="107"/>
      <c r="DC63" s="174">
        <v>1130.81</v>
      </c>
      <c r="DD63" s="114">
        <v>753.88</v>
      </c>
      <c r="DE63" s="115">
        <v>1130.81</v>
      </c>
      <c r="DF63" s="107"/>
      <c r="DG63" s="173">
        <v>380.57</v>
      </c>
      <c r="DH63" s="114">
        <v>253.72</v>
      </c>
      <c r="DI63" s="118">
        <v>380.57</v>
      </c>
    </row>
    <row r="64" spans="1:113" x14ac:dyDescent="0.2">
      <c r="A64" s="72" t="s">
        <v>64</v>
      </c>
      <c r="B64" s="74">
        <v>37252.6</v>
      </c>
      <c r="C64" s="74">
        <v>1490.1700000000055</v>
      </c>
      <c r="D64" s="74">
        <v>38742.770000000004</v>
      </c>
      <c r="E64" s="75">
        <v>25828.519999999997</v>
      </c>
      <c r="F64" s="76">
        <v>38742.769999999997</v>
      </c>
      <c r="G64" s="77"/>
      <c r="H64" s="103">
        <v>20533.669999999998</v>
      </c>
      <c r="I64" s="75">
        <v>13689.12</v>
      </c>
      <c r="J64" s="76">
        <v>20533.669999999998</v>
      </c>
      <c r="K64" s="77"/>
      <c r="L64" s="104">
        <v>10363.700000000001</v>
      </c>
      <c r="M64" s="75">
        <v>6909.14</v>
      </c>
      <c r="N64" s="76">
        <v>10363.700000000001</v>
      </c>
      <c r="O64" s="77"/>
      <c r="P64" s="103">
        <v>3486.8500000000004</v>
      </c>
      <c r="Q64" s="75">
        <v>2324.5700000000002</v>
      </c>
      <c r="R64" s="78">
        <v>3486.85</v>
      </c>
      <c r="S64" s="105"/>
      <c r="T64" s="176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05"/>
      <c r="AM64" s="134" t="s">
        <v>64</v>
      </c>
      <c r="AN64" s="111">
        <v>26875.739999999998</v>
      </c>
      <c r="AO64" s="112">
        <v>1075.010000000002</v>
      </c>
      <c r="AP64" s="113">
        <v>27950.75</v>
      </c>
      <c r="AQ64" s="114">
        <v>18633.84</v>
      </c>
      <c r="AR64" s="115">
        <v>27950.75</v>
      </c>
      <c r="AS64" s="107"/>
      <c r="AT64" s="116">
        <v>14813.9</v>
      </c>
      <c r="AU64" s="75">
        <v>9875.94</v>
      </c>
      <c r="AV64" s="76">
        <v>14813.9</v>
      </c>
      <c r="AW64" s="107"/>
      <c r="AX64" s="117">
        <v>7476.83</v>
      </c>
      <c r="AY64" s="114">
        <v>4984.5600000000004</v>
      </c>
      <c r="AZ64" s="115">
        <v>7476.83</v>
      </c>
      <c r="BA64" s="107"/>
      <c r="BB64" s="116">
        <v>2515.5700000000002</v>
      </c>
      <c r="BC64" s="114">
        <v>1677.05</v>
      </c>
      <c r="BD64" s="118">
        <v>2515.5700000000002</v>
      </c>
      <c r="BE64" s="105"/>
      <c r="BF64" s="176"/>
      <c r="BG64" s="167"/>
      <c r="BH64" s="167"/>
      <c r="BI64" s="167"/>
      <c r="BJ64" s="167"/>
      <c r="BK64" s="167"/>
      <c r="BL64" s="167"/>
      <c r="BM64" s="167"/>
      <c r="BN64" s="167"/>
      <c r="BO64" s="167"/>
      <c r="BP64" s="167"/>
      <c r="BQ64" s="167"/>
      <c r="BR64" s="167"/>
      <c r="BS64" s="167"/>
      <c r="BT64" s="167"/>
      <c r="BU64" s="167"/>
      <c r="BV64" s="167"/>
      <c r="BW64" s="167"/>
      <c r="BX64" s="105"/>
      <c r="BY64" s="135" t="s">
        <v>64</v>
      </c>
      <c r="BZ64" s="121">
        <v>26771.41</v>
      </c>
      <c r="CA64" s="122">
        <v>1070.8899999999994</v>
      </c>
      <c r="CB64" s="123">
        <v>27842.3</v>
      </c>
      <c r="CC64" s="114">
        <v>18561.539999999997</v>
      </c>
      <c r="CD64" s="115">
        <v>27842.3</v>
      </c>
      <c r="CE64" s="107"/>
      <c r="CF64" s="124">
        <v>14756.42</v>
      </c>
      <c r="CG64" s="114">
        <v>9837.65</v>
      </c>
      <c r="CH64" s="119">
        <v>14756.44</v>
      </c>
      <c r="CI64" s="107"/>
      <c r="CJ64" s="125">
        <v>7447.8200000000006</v>
      </c>
      <c r="CK64" s="114">
        <v>4965.22</v>
      </c>
      <c r="CL64" s="115">
        <v>7447.82</v>
      </c>
      <c r="CM64" s="107"/>
      <c r="CN64" s="124">
        <v>2505.8100000000004</v>
      </c>
      <c r="CO64" s="114">
        <v>1670.54</v>
      </c>
      <c r="CP64" s="118">
        <v>2505.81</v>
      </c>
      <c r="CQ64" s="105"/>
      <c r="CR64" s="169" t="s">
        <v>64</v>
      </c>
      <c r="CS64" s="170">
        <v>4877.34</v>
      </c>
      <c r="CT64" s="171">
        <v>195.11999999999989</v>
      </c>
      <c r="CU64" s="172">
        <v>5072.46</v>
      </c>
      <c r="CV64" s="114">
        <v>3381.64</v>
      </c>
      <c r="CW64" s="115">
        <v>5072.46</v>
      </c>
      <c r="CX64" s="107"/>
      <c r="CY64" s="173">
        <v>2688.4100000000003</v>
      </c>
      <c r="CZ64" s="114">
        <v>1792.28</v>
      </c>
      <c r="DA64" s="115">
        <v>2688.41</v>
      </c>
      <c r="DB64" s="107"/>
      <c r="DC64" s="174">
        <v>1356.98</v>
      </c>
      <c r="DD64" s="114">
        <v>904.66</v>
      </c>
      <c r="DE64" s="115">
        <v>1356.98</v>
      </c>
      <c r="DF64" s="107"/>
      <c r="DG64" s="173">
        <v>456.69</v>
      </c>
      <c r="DH64" s="114">
        <v>304.45999999999998</v>
      </c>
      <c r="DI64" s="118">
        <v>456.69</v>
      </c>
    </row>
    <row r="65" spans="1:125" x14ac:dyDescent="0.2">
      <c r="A65" s="72" t="s">
        <v>65</v>
      </c>
      <c r="B65" s="74">
        <v>44703.130000000005</v>
      </c>
      <c r="C65" s="74">
        <v>1788.1999999999971</v>
      </c>
      <c r="D65" s="74">
        <v>46491.33</v>
      </c>
      <c r="E65" s="75">
        <v>30994.22</v>
      </c>
      <c r="F65" s="76">
        <v>46491.33</v>
      </c>
      <c r="G65" s="77"/>
      <c r="H65" s="103">
        <v>24640.41</v>
      </c>
      <c r="I65" s="75">
        <v>16426.939999999999</v>
      </c>
      <c r="J65" s="76">
        <v>24640.41</v>
      </c>
      <c r="K65" s="77"/>
      <c r="L65" s="104">
        <v>12436.44</v>
      </c>
      <c r="M65" s="75">
        <v>8290.9599999999991</v>
      </c>
      <c r="N65" s="76">
        <v>12436.44</v>
      </c>
      <c r="O65" s="77"/>
      <c r="P65" s="103">
        <v>4184.22</v>
      </c>
      <c r="Q65" s="75">
        <v>2789.48</v>
      </c>
      <c r="R65" s="78">
        <v>4184.22</v>
      </c>
      <c r="S65" s="105"/>
      <c r="T65" s="176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05"/>
      <c r="AM65" s="134" t="s">
        <v>65</v>
      </c>
      <c r="AN65" s="111">
        <v>32250.879999999997</v>
      </c>
      <c r="AO65" s="112">
        <v>1290.0200000000041</v>
      </c>
      <c r="AP65" s="113">
        <v>33540.9</v>
      </c>
      <c r="AQ65" s="114">
        <v>22360.6</v>
      </c>
      <c r="AR65" s="115">
        <v>33540.9</v>
      </c>
      <c r="AS65" s="107"/>
      <c r="AT65" s="116">
        <v>17776.679999999997</v>
      </c>
      <c r="AU65" s="75">
        <v>11851.12</v>
      </c>
      <c r="AV65" s="76">
        <v>17776.68</v>
      </c>
      <c r="AW65" s="107"/>
      <c r="AX65" s="117">
        <v>8972.2000000000007</v>
      </c>
      <c r="AY65" s="114">
        <v>5981.47</v>
      </c>
      <c r="AZ65" s="115">
        <v>8972.2000000000007</v>
      </c>
      <c r="BA65" s="107"/>
      <c r="BB65" s="116">
        <v>3018.69</v>
      </c>
      <c r="BC65" s="114">
        <v>2012.46</v>
      </c>
      <c r="BD65" s="118">
        <v>3018.69</v>
      </c>
      <c r="BE65" s="105"/>
      <c r="BF65" s="176"/>
      <c r="BG65" s="167"/>
      <c r="BH65" s="167"/>
      <c r="BI65" s="167"/>
      <c r="BJ65" s="167"/>
      <c r="BK65" s="167"/>
      <c r="BL65" s="167"/>
      <c r="BM65" s="167"/>
      <c r="BN65" s="167"/>
      <c r="BO65" s="167"/>
      <c r="BP65" s="167"/>
      <c r="BQ65" s="167"/>
      <c r="BR65" s="167"/>
      <c r="BS65" s="167"/>
      <c r="BT65" s="167"/>
      <c r="BU65" s="167"/>
      <c r="BV65" s="167"/>
      <c r="BW65" s="167"/>
      <c r="BX65" s="105"/>
      <c r="BY65" s="135" t="s">
        <v>65</v>
      </c>
      <c r="BZ65" s="121">
        <v>32125.699999999997</v>
      </c>
      <c r="CA65" s="122">
        <v>1285.0600000000049</v>
      </c>
      <c r="CB65" s="123">
        <v>33410.76</v>
      </c>
      <c r="CC65" s="114">
        <v>22273.84</v>
      </c>
      <c r="CD65" s="115">
        <v>33410.76</v>
      </c>
      <c r="CE65" s="107"/>
      <c r="CF65" s="124">
        <v>17707.71</v>
      </c>
      <c r="CG65" s="114">
        <v>11805.18</v>
      </c>
      <c r="CH65" s="119">
        <v>17707.73</v>
      </c>
      <c r="CI65" s="107"/>
      <c r="CJ65" s="125">
        <v>8937.380000000001</v>
      </c>
      <c r="CK65" s="114">
        <v>5958.26</v>
      </c>
      <c r="CL65" s="115">
        <v>8937.3799999999992</v>
      </c>
      <c r="CM65" s="107"/>
      <c r="CN65" s="124">
        <v>3006.9700000000003</v>
      </c>
      <c r="CO65" s="114">
        <v>2004.65</v>
      </c>
      <c r="CP65" s="118">
        <v>3006.97</v>
      </c>
      <c r="CQ65" s="105"/>
      <c r="CR65" s="169" t="s">
        <v>65</v>
      </c>
      <c r="CS65" s="170">
        <v>5852.8</v>
      </c>
      <c r="CT65" s="171">
        <v>234.15999999999985</v>
      </c>
      <c r="CU65" s="172">
        <v>6086.96</v>
      </c>
      <c r="CV65" s="114">
        <v>4057.98</v>
      </c>
      <c r="CW65" s="115">
        <v>6086.96</v>
      </c>
      <c r="CX65" s="107"/>
      <c r="CY65" s="173">
        <v>3226.09</v>
      </c>
      <c r="CZ65" s="114">
        <v>2150.73</v>
      </c>
      <c r="DA65" s="115">
        <v>3226.09</v>
      </c>
      <c r="DB65" s="107"/>
      <c r="DC65" s="174">
        <v>1628.3799999999999</v>
      </c>
      <c r="DD65" s="114">
        <v>1085.5899999999999</v>
      </c>
      <c r="DE65" s="115">
        <v>1628.38</v>
      </c>
      <c r="DF65" s="107"/>
      <c r="DG65" s="173">
        <v>548.03</v>
      </c>
      <c r="DH65" s="114">
        <v>365.36</v>
      </c>
      <c r="DI65" s="118">
        <v>548.03</v>
      </c>
    </row>
    <row r="66" spans="1:125" x14ac:dyDescent="0.2">
      <c r="A66" s="72" t="s">
        <v>66</v>
      </c>
      <c r="B66" s="74">
        <v>53643.76</v>
      </c>
      <c r="C66" s="74">
        <v>2145.8399999999965</v>
      </c>
      <c r="D66" s="74">
        <v>55789.599999999999</v>
      </c>
      <c r="E66" s="75">
        <v>37193.07</v>
      </c>
      <c r="F66" s="76">
        <v>55789.599999999999</v>
      </c>
      <c r="G66" s="77"/>
      <c r="H66" s="103">
        <v>29568.489999999998</v>
      </c>
      <c r="I66" s="75">
        <v>19712.329999999998</v>
      </c>
      <c r="J66" s="76">
        <v>29568.49</v>
      </c>
      <c r="K66" s="77"/>
      <c r="L66" s="104">
        <v>14923.72</v>
      </c>
      <c r="M66" s="75">
        <v>9949.15</v>
      </c>
      <c r="N66" s="76">
        <v>14923.72</v>
      </c>
      <c r="O66" s="77"/>
      <c r="P66" s="103">
        <v>5021.0700000000006</v>
      </c>
      <c r="Q66" s="75">
        <v>3347.38</v>
      </c>
      <c r="R66" s="78">
        <v>5021.07</v>
      </c>
      <c r="S66" s="105"/>
      <c r="T66" s="176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05"/>
      <c r="AM66" s="134" t="s">
        <v>66</v>
      </c>
      <c r="AN66" s="111">
        <v>38701.060000000005</v>
      </c>
      <c r="AO66" s="112">
        <v>1548.0199999999968</v>
      </c>
      <c r="AP66" s="113">
        <v>40249.08</v>
      </c>
      <c r="AQ66" s="114">
        <v>26832.720000000001</v>
      </c>
      <c r="AR66" s="115">
        <v>40249.08</v>
      </c>
      <c r="AS66" s="107"/>
      <c r="AT66" s="116">
        <v>21332.019999999997</v>
      </c>
      <c r="AU66" s="75">
        <v>14221.35</v>
      </c>
      <c r="AV66" s="76">
        <v>21332.02</v>
      </c>
      <c r="AW66" s="107"/>
      <c r="AX66" s="117">
        <v>10766.630000000001</v>
      </c>
      <c r="AY66" s="114">
        <v>7177.76</v>
      </c>
      <c r="AZ66" s="115">
        <v>10766.63</v>
      </c>
      <c r="BA66" s="107"/>
      <c r="BB66" s="116">
        <v>3622.42</v>
      </c>
      <c r="BC66" s="114">
        <v>2414.9500000000003</v>
      </c>
      <c r="BD66" s="118">
        <v>3622.42</v>
      </c>
      <c r="BE66" s="105"/>
      <c r="BF66" s="176"/>
      <c r="BG66" s="167"/>
      <c r="BH66" s="167"/>
      <c r="BI66" s="167"/>
      <c r="BJ66" s="167"/>
      <c r="BK66" s="167"/>
      <c r="BL66" s="167"/>
      <c r="BM66" s="167"/>
      <c r="BN66" s="167"/>
      <c r="BO66" s="167"/>
      <c r="BP66" s="167"/>
      <c r="BQ66" s="167"/>
      <c r="BR66" s="167"/>
      <c r="BS66" s="167"/>
      <c r="BT66" s="167"/>
      <c r="BU66" s="167"/>
      <c r="BV66" s="167"/>
      <c r="BW66" s="167"/>
      <c r="BX66" s="105"/>
      <c r="BY66" s="135" t="s">
        <v>66</v>
      </c>
      <c r="BZ66" s="121">
        <v>38550.840000000004</v>
      </c>
      <c r="CA66" s="122">
        <v>1542.0800000000017</v>
      </c>
      <c r="CB66" s="123">
        <v>40092.920000000006</v>
      </c>
      <c r="CC66" s="114">
        <v>26728.62</v>
      </c>
      <c r="CD66" s="115">
        <v>40092.92</v>
      </c>
      <c r="CE66" s="107"/>
      <c r="CF66" s="124">
        <v>21249.25</v>
      </c>
      <c r="CG66" s="114">
        <v>14166.22</v>
      </c>
      <c r="CH66" s="119">
        <v>21249.279999999999</v>
      </c>
      <c r="CI66" s="107"/>
      <c r="CJ66" s="125">
        <v>10724.86</v>
      </c>
      <c r="CK66" s="114">
        <v>7149.91</v>
      </c>
      <c r="CL66" s="115">
        <v>10724.86</v>
      </c>
      <c r="CM66" s="107"/>
      <c r="CN66" s="124">
        <v>3608.3700000000003</v>
      </c>
      <c r="CO66" s="114">
        <v>2405.58</v>
      </c>
      <c r="CP66" s="118">
        <v>3608.37</v>
      </c>
      <c r="CQ66" s="105"/>
      <c r="CR66" s="169" t="s">
        <v>66</v>
      </c>
      <c r="CS66" s="170">
        <v>7023.37</v>
      </c>
      <c r="CT66" s="171">
        <v>280.99000000000069</v>
      </c>
      <c r="CU66" s="172">
        <v>7304.3600000000006</v>
      </c>
      <c r="CV66" s="114">
        <v>4869.58</v>
      </c>
      <c r="CW66" s="115">
        <v>7304.36</v>
      </c>
      <c r="CX66" s="107"/>
      <c r="CY66" s="173">
        <v>3871.32</v>
      </c>
      <c r="CZ66" s="114">
        <v>2580.88</v>
      </c>
      <c r="DA66" s="115">
        <v>3871.32</v>
      </c>
      <c r="DB66" s="107"/>
      <c r="DC66" s="174">
        <v>1954.06</v>
      </c>
      <c r="DD66" s="114">
        <v>1302.71</v>
      </c>
      <c r="DE66" s="115">
        <v>1954.06</v>
      </c>
      <c r="DF66" s="107"/>
      <c r="DG66" s="173">
        <v>657.64</v>
      </c>
      <c r="DH66" s="114">
        <v>438.43</v>
      </c>
      <c r="DI66" s="118">
        <v>657.64</v>
      </c>
    </row>
    <row r="67" spans="1:125" x14ac:dyDescent="0.2">
      <c r="A67" s="72" t="s">
        <v>67</v>
      </c>
      <c r="B67" s="74">
        <v>64372.51</v>
      </c>
      <c r="C67" s="74">
        <v>2575.010000000002</v>
      </c>
      <c r="D67" s="74">
        <v>66947.520000000004</v>
      </c>
      <c r="E67" s="75">
        <v>44631.68</v>
      </c>
      <c r="F67" s="76">
        <v>66947.520000000004</v>
      </c>
      <c r="G67" s="77"/>
      <c r="H67" s="103">
        <v>35482.19</v>
      </c>
      <c r="I67" s="75">
        <v>23654.799999999999</v>
      </c>
      <c r="J67" s="76">
        <v>35482.19</v>
      </c>
      <c r="K67" s="77"/>
      <c r="L67" s="104">
        <v>17908.469999999998</v>
      </c>
      <c r="M67" s="75">
        <v>11938.98</v>
      </c>
      <c r="N67" s="76">
        <v>17908.47</v>
      </c>
      <c r="O67" s="77"/>
      <c r="P67" s="103">
        <v>6025.2800000000007</v>
      </c>
      <c r="Q67" s="75">
        <v>4016.86</v>
      </c>
      <c r="R67" s="78">
        <v>6025.28</v>
      </c>
      <c r="S67" s="105"/>
      <c r="T67" s="176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05"/>
      <c r="AM67" s="134" t="s">
        <v>67</v>
      </c>
      <c r="AN67" s="111">
        <v>46441.279999999999</v>
      </c>
      <c r="AO67" s="112">
        <v>1857.6200000000026</v>
      </c>
      <c r="AP67" s="113">
        <v>48298.9</v>
      </c>
      <c r="AQ67" s="114">
        <v>32199.269999999997</v>
      </c>
      <c r="AR67" s="115">
        <v>48298.9</v>
      </c>
      <c r="AS67" s="107"/>
      <c r="AT67" s="116">
        <v>25598.42</v>
      </c>
      <c r="AU67" s="75">
        <v>17065.62</v>
      </c>
      <c r="AV67" s="76">
        <v>25598.42</v>
      </c>
      <c r="AW67" s="107"/>
      <c r="AX67" s="117">
        <v>12919.960000000001</v>
      </c>
      <c r="AY67" s="114">
        <v>8613.31</v>
      </c>
      <c r="AZ67" s="115">
        <v>12919.96</v>
      </c>
      <c r="BA67" s="107"/>
      <c r="BB67" s="116">
        <v>4346.91</v>
      </c>
      <c r="BC67" s="114">
        <v>2897.94</v>
      </c>
      <c r="BD67" s="118">
        <v>4346.91</v>
      </c>
      <c r="BE67" s="105"/>
      <c r="BF67" s="176"/>
      <c r="BG67" s="167"/>
      <c r="BH67" s="167"/>
      <c r="BI67" s="167"/>
      <c r="BJ67" s="167"/>
      <c r="BK67" s="167"/>
      <c r="BL67" s="167"/>
      <c r="BM67" s="167"/>
      <c r="BN67" s="167"/>
      <c r="BO67" s="167"/>
      <c r="BP67" s="167"/>
      <c r="BQ67" s="167"/>
      <c r="BR67" s="167"/>
      <c r="BS67" s="167"/>
      <c r="BT67" s="167"/>
      <c r="BU67" s="167"/>
      <c r="BV67" s="167"/>
      <c r="BW67" s="167"/>
      <c r="BX67" s="105"/>
      <c r="BY67" s="135" t="s">
        <v>67</v>
      </c>
      <c r="BZ67" s="121">
        <v>46261.01</v>
      </c>
      <c r="CA67" s="122">
        <v>1850.5</v>
      </c>
      <c r="CB67" s="123">
        <v>48111.51</v>
      </c>
      <c r="CC67" s="114">
        <v>32074.34</v>
      </c>
      <c r="CD67" s="115">
        <v>48111.51</v>
      </c>
      <c r="CE67" s="107"/>
      <c r="CF67" s="124">
        <v>25499.109999999997</v>
      </c>
      <c r="CG67" s="114">
        <v>16999.469999999998</v>
      </c>
      <c r="CH67" s="119">
        <v>25499.14</v>
      </c>
      <c r="CI67" s="107"/>
      <c r="CJ67" s="125">
        <v>12869.83</v>
      </c>
      <c r="CK67" s="114">
        <v>8579.89</v>
      </c>
      <c r="CL67" s="115">
        <v>12869.83</v>
      </c>
      <c r="CM67" s="107"/>
      <c r="CN67" s="124">
        <v>4330.04</v>
      </c>
      <c r="CO67" s="114">
        <v>2886.7000000000003</v>
      </c>
      <c r="CP67" s="118">
        <v>4330.04</v>
      </c>
      <c r="CQ67" s="105"/>
      <c r="CR67" s="169" t="s">
        <v>67</v>
      </c>
      <c r="CS67" s="170">
        <v>8428.0400000000009</v>
      </c>
      <c r="CT67" s="171">
        <v>337.19999999999891</v>
      </c>
      <c r="CU67" s="172">
        <v>8765.24</v>
      </c>
      <c r="CV67" s="114">
        <v>5843.5</v>
      </c>
      <c r="CW67" s="115">
        <v>8765.24</v>
      </c>
      <c r="CX67" s="107"/>
      <c r="CY67" s="173">
        <v>4645.58</v>
      </c>
      <c r="CZ67" s="114">
        <v>3097.0600000000004</v>
      </c>
      <c r="DA67" s="115">
        <v>4645.58</v>
      </c>
      <c r="DB67" s="107"/>
      <c r="DC67" s="174">
        <v>2344.88</v>
      </c>
      <c r="DD67" s="114">
        <v>1563.26</v>
      </c>
      <c r="DE67" s="115">
        <v>2344.88</v>
      </c>
      <c r="DF67" s="107"/>
      <c r="DG67" s="173">
        <v>789.17</v>
      </c>
      <c r="DH67" s="114">
        <v>526.12</v>
      </c>
      <c r="DI67" s="118">
        <v>789.17</v>
      </c>
    </row>
    <row r="68" spans="1:125" ht="12" thickBot="1" x14ac:dyDescent="0.25">
      <c r="A68" s="80" t="s">
        <v>68</v>
      </c>
      <c r="B68" s="82">
        <v>77247.01999999999</v>
      </c>
      <c r="C68" s="82">
        <v>3090.0100000000093</v>
      </c>
      <c r="D68" s="82">
        <v>80337.03</v>
      </c>
      <c r="E68" s="83">
        <v>53558.02</v>
      </c>
      <c r="F68" s="84">
        <v>80337.03</v>
      </c>
      <c r="G68" s="85"/>
      <c r="H68" s="137">
        <v>42578.630000000005</v>
      </c>
      <c r="I68" s="83">
        <v>28385.759999999998</v>
      </c>
      <c r="J68" s="84">
        <v>42578.63</v>
      </c>
      <c r="K68" s="85"/>
      <c r="L68" s="138">
        <v>21490.16</v>
      </c>
      <c r="M68" s="83">
        <v>14326.78</v>
      </c>
      <c r="N68" s="84">
        <v>21490.16</v>
      </c>
      <c r="O68" s="85"/>
      <c r="P68" s="137">
        <v>7230.34</v>
      </c>
      <c r="Q68" s="83">
        <v>4820.2300000000005</v>
      </c>
      <c r="R68" s="86">
        <v>7230.34</v>
      </c>
      <c r="S68" s="105"/>
      <c r="T68" s="176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  <c r="AL68" s="105"/>
      <c r="AM68" s="142" t="s">
        <v>68</v>
      </c>
      <c r="AN68" s="143">
        <v>55729.54</v>
      </c>
      <c r="AO68" s="144">
        <v>2229.1399999999994</v>
      </c>
      <c r="AP68" s="145">
        <v>57958.68</v>
      </c>
      <c r="AQ68" s="140">
        <v>38639.120000000003</v>
      </c>
      <c r="AR68" s="146">
        <v>57958.68</v>
      </c>
      <c r="AS68" s="139"/>
      <c r="AT68" s="147">
        <v>30718.109999999997</v>
      </c>
      <c r="AU68" s="83">
        <v>20478.740000000002</v>
      </c>
      <c r="AV68" s="84">
        <v>30718.11</v>
      </c>
      <c r="AW68" s="139"/>
      <c r="AX68" s="148">
        <v>15503.95</v>
      </c>
      <c r="AY68" s="140">
        <v>10335.969999999999</v>
      </c>
      <c r="AZ68" s="146">
        <v>15503.95</v>
      </c>
      <c r="BA68" s="139"/>
      <c r="BB68" s="147">
        <v>5216.29</v>
      </c>
      <c r="BC68" s="140">
        <v>3477.53</v>
      </c>
      <c r="BD68" s="149">
        <v>5216.29</v>
      </c>
      <c r="BE68" s="105"/>
      <c r="BF68" s="176"/>
      <c r="BG68" s="167"/>
      <c r="BH68" s="167"/>
      <c r="BI68" s="167"/>
      <c r="BJ68" s="167"/>
      <c r="BK68" s="167"/>
      <c r="BL68" s="167"/>
      <c r="BM68" s="167"/>
      <c r="BN68" s="167"/>
      <c r="BO68" s="167"/>
      <c r="BP68" s="167"/>
      <c r="BQ68" s="167"/>
      <c r="BR68" s="167"/>
      <c r="BS68" s="167"/>
      <c r="BT68" s="167"/>
      <c r="BU68" s="167"/>
      <c r="BV68" s="167"/>
      <c r="BW68" s="167"/>
      <c r="BX68" s="105"/>
      <c r="BY68" s="150" t="s">
        <v>68</v>
      </c>
      <c r="BZ68" s="151">
        <v>55513.21</v>
      </c>
      <c r="CA68" s="152">
        <v>2220.6100000000006</v>
      </c>
      <c r="CB68" s="153">
        <v>57733.82</v>
      </c>
      <c r="CC68" s="140">
        <v>38489.22</v>
      </c>
      <c r="CD68" s="146">
        <v>57733.82</v>
      </c>
      <c r="CE68" s="139"/>
      <c r="CF68" s="154">
        <v>30598.929999999997</v>
      </c>
      <c r="CG68" s="140">
        <v>20399.37</v>
      </c>
      <c r="CH68" s="141">
        <v>30598.969999999998</v>
      </c>
      <c r="CI68" s="139"/>
      <c r="CJ68" s="155">
        <v>15443.800000000001</v>
      </c>
      <c r="CK68" s="140">
        <v>10295.870000000001</v>
      </c>
      <c r="CL68" s="146">
        <v>15443.8</v>
      </c>
      <c r="CM68" s="139"/>
      <c r="CN68" s="154">
        <v>5196.05</v>
      </c>
      <c r="CO68" s="140">
        <v>3464.0400000000004</v>
      </c>
      <c r="CP68" s="149">
        <v>5196.05</v>
      </c>
      <c r="CQ68" s="105"/>
      <c r="CR68" s="177" t="s">
        <v>68</v>
      </c>
      <c r="CS68" s="178">
        <v>10113.65</v>
      </c>
      <c r="CT68" s="179">
        <v>404.64000000000124</v>
      </c>
      <c r="CU68" s="180">
        <v>10518.29</v>
      </c>
      <c r="CV68" s="140">
        <v>7012.2</v>
      </c>
      <c r="CW68" s="146">
        <v>10518.29</v>
      </c>
      <c r="CX68" s="139"/>
      <c r="CY68" s="181">
        <v>5574.7</v>
      </c>
      <c r="CZ68" s="140">
        <v>3716.4700000000003</v>
      </c>
      <c r="DA68" s="146">
        <v>5574.7</v>
      </c>
      <c r="DB68" s="139"/>
      <c r="DC68" s="182">
        <v>2813.86</v>
      </c>
      <c r="DD68" s="140">
        <v>1875.91</v>
      </c>
      <c r="DE68" s="146">
        <v>2813.86</v>
      </c>
      <c r="DF68" s="139"/>
      <c r="DG68" s="181">
        <v>947.01</v>
      </c>
      <c r="DH68" s="140">
        <v>631.34</v>
      </c>
      <c r="DI68" s="149">
        <v>947.01</v>
      </c>
    </row>
    <row r="69" spans="1:125" ht="12" thickBot="1" x14ac:dyDescent="0.25">
      <c r="A69" s="682" t="s">
        <v>99</v>
      </c>
      <c r="B69" s="683"/>
      <c r="C69" s="683"/>
      <c r="D69" s="683"/>
      <c r="E69" s="683"/>
      <c r="F69" s="683"/>
      <c r="G69" s="683"/>
      <c r="H69" s="683"/>
      <c r="I69" s="683"/>
      <c r="J69" s="683"/>
      <c r="K69" s="683"/>
      <c r="L69" s="683"/>
      <c r="M69" s="683"/>
      <c r="N69" s="683"/>
      <c r="O69" s="683"/>
      <c r="P69" s="683"/>
      <c r="Q69" s="683"/>
      <c r="R69" s="684"/>
      <c r="S69" s="183"/>
      <c r="T69" s="685" t="s">
        <v>99</v>
      </c>
      <c r="U69" s="686"/>
      <c r="V69" s="686"/>
      <c r="W69" s="686"/>
      <c r="X69" s="686"/>
      <c r="Y69" s="686"/>
      <c r="Z69" s="686"/>
      <c r="AA69" s="686"/>
      <c r="AB69" s="686"/>
      <c r="AC69" s="686"/>
      <c r="AD69" s="686"/>
      <c r="AE69" s="686"/>
      <c r="AF69" s="686"/>
      <c r="AG69" s="686"/>
      <c r="AH69" s="686"/>
      <c r="AI69" s="686"/>
      <c r="AJ69" s="686"/>
      <c r="AK69" s="687"/>
      <c r="AL69" s="183"/>
      <c r="AM69" s="685" t="s">
        <v>99</v>
      </c>
      <c r="AN69" s="686"/>
      <c r="AO69" s="686"/>
      <c r="AP69" s="686"/>
      <c r="AQ69" s="686"/>
      <c r="AR69" s="686"/>
      <c r="AS69" s="686"/>
      <c r="AT69" s="686"/>
      <c r="AU69" s="686"/>
      <c r="AV69" s="686"/>
      <c r="AW69" s="686"/>
      <c r="AX69" s="686"/>
      <c r="AY69" s="686"/>
      <c r="AZ69" s="686"/>
      <c r="BA69" s="686"/>
      <c r="BB69" s="686"/>
      <c r="BC69" s="686"/>
      <c r="BD69" s="687"/>
      <c r="BE69" s="183"/>
      <c r="BF69" s="685" t="s">
        <v>99</v>
      </c>
      <c r="BG69" s="686"/>
      <c r="BH69" s="686"/>
      <c r="BI69" s="686"/>
      <c r="BJ69" s="686"/>
      <c r="BK69" s="686"/>
      <c r="BL69" s="686"/>
      <c r="BM69" s="686"/>
      <c r="BN69" s="686"/>
      <c r="BO69" s="686"/>
      <c r="BP69" s="686"/>
      <c r="BQ69" s="686"/>
      <c r="BR69" s="686"/>
      <c r="BS69" s="686"/>
      <c r="BT69" s="686"/>
      <c r="BU69" s="686"/>
      <c r="BV69" s="686"/>
      <c r="BW69" s="687"/>
      <c r="BX69" s="183"/>
      <c r="BY69" s="685" t="s">
        <v>99</v>
      </c>
      <c r="BZ69" s="686"/>
      <c r="CA69" s="686"/>
      <c r="CB69" s="686"/>
      <c r="CC69" s="686"/>
      <c r="CD69" s="686"/>
      <c r="CE69" s="686"/>
      <c r="CF69" s="686"/>
      <c r="CG69" s="686"/>
      <c r="CH69" s="686"/>
      <c r="CI69" s="686"/>
      <c r="CJ69" s="686"/>
      <c r="CK69" s="686"/>
      <c r="CL69" s="686"/>
      <c r="CM69" s="686"/>
      <c r="CN69" s="686"/>
      <c r="CO69" s="686"/>
      <c r="CP69" s="687"/>
      <c r="CQ69" s="183"/>
      <c r="CR69" s="685" t="s">
        <v>99</v>
      </c>
      <c r="CS69" s="686"/>
      <c r="CT69" s="686"/>
      <c r="CU69" s="686"/>
      <c r="CV69" s="686"/>
      <c r="CW69" s="686"/>
      <c r="CX69" s="686"/>
      <c r="CY69" s="686"/>
      <c r="CZ69" s="686"/>
      <c r="DA69" s="686"/>
      <c r="DB69" s="686"/>
      <c r="DC69" s="686"/>
      <c r="DD69" s="686"/>
      <c r="DE69" s="686"/>
      <c r="DF69" s="686"/>
      <c r="DG69" s="686"/>
      <c r="DH69" s="686"/>
      <c r="DI69" s="687"/>
    </row>
    <row r="70" spans="1:125" ht="12" thickBot="1" x14ac:dyDescent="0.25">
      <c r="A70" s="622" t="s">
        <v>85</v>
      </c>
      <c r="B70" s="623"/>
      <c r="C70" s="623"/>
      <c r="D70" s="623"/>
      <c r="E70" s="623"/>
      <c r="F70" s="623"/>
      <c r="G70" s="623"/>
      <c r="H70" s="623"/>
      <c r="I70" s="623"/>
      <c r="J70" s="623"/>
      <c r="K70" s="623"/>
      <c r="L70" s="623"/>
      <c r="M70" s="623"/>
      <c r="N70" s="623"/>
      <c r="O70" s="623"/>
      <c r="P70" s="623"/>
      <c r="Q70" s="623"/>
      <c r="R70" s="624"/>
      <c r="S70" s="99"/>
      <c r="T70" s="625" t="s">
        <v>86</v>
      </c>
      <c r="U70" s="626"/>
      <c r="V70" s="626"/>
      <c r="W70" s="626"/>
      <c r="X70" s="626"/>
      <c r="Y70" s="626"/>
      <c r="Z70" s="626"/>
      <c r="AA70" s="626"/>
      <c r="AB70" s="626"/>
      <c r="AC70" s="626"/>
      <c r="AD70" s="626"/>
      <c r="AE70" s="626"/>
      <c r="AF70" s="626"/>
      <c r="AG70" s="626"/>
      <c r="AH70" s="626"/>
      <c r="AI70" s="626"/>
      <c r="AJ70" s="626"/>
      <c r="AK70" s="627"/>
      <c r="AL70" s="99"/>
      <c r="AM70" s="625" t="s">
        <v>85</v>
      </c>
      <c r="AN70" s="626"/>
      <c r="AO70" s="626"/>
      <c r="AP70" s="626"/>
      <c r="AQ70" s="626"/>
      <c r="AR70" s="626"/>
      <c r="AS70" s="626"/>
      <c r="AT70" s="626"/>
      <c r="AU70" s="626"/>
      <c r="AV70" s="626"/>
      <c r="AW70" s="626"/>
      <c r="AX70" s="626"/>
      <c r="AY70" s="626"/>
      <c r="AZ70" s="626"/>
      <c r="BA70" s="626"/>
      <c r="BB70" s="626"/>
      <c r="BC70" s="626"/>
      <c r="BD70" s="627"/>
      <c r="BE70" s="99"/>
      <c r="BF70" s="625" t="s">
        <v>86</v>
      </c>
      <c r="BG70" s="626"/>
      <c r="BH70" s="626"/>
      <c r="BI70" s="626"/>
      <c r="BJ70" s="626"/>
      <c r="BK70" s="626"/>
      <c r="BL70" s="626"/>
      <c r="BM70" s="626"/>
      <c r="BN70" s="626"/>
      <c r="BO70" s="626"/>
      <c r="BP70" s="626"/>
      <c r="BQ70" s="626"/>
      <c r="BR70" s="626"/>
      <c r="BS70" s="626"/>
      <c r="BT70" s="626"/>
      <c r="BU70" s="626"/>
      <c r="BV70" s="626"/>
      <c r="BW70" s="627"/>
      <c r="BX70" s="99"/>
      <c r="BY70" s="625" t="s">
        <v>85</v>
      </c>
      <c r="BZ70" s="626"/>
      <c r="CA70" s="626"/>
      <c r="CB70" s="626"/>
      <c r="CC70" s="626"/>
      <c r="CD70" s="626"/>
      <c r="CE70" s="626"/>
      <c r="CF70" s="626"/>
      <c r="CG70" s="626"/>
      <c r="CH70" s="626"/>
      <c r="CI70" s="626"/>
      <c r="CJ70" s="626"/>
      <c r="CK70" s="626"/>
      <c r="CL70" s="626"/>
      <c r="CM70" s="626"/>
      <c r="CN70" s="626"/>
      <c r="CO70" s="626"/>
      <c r="CP70" s="627"/>
      <c r="CQ70" s="99"/>
      <c r="CR70" s="625" t="s">
        <v>85</v>
      </c>
      <c r="CS70" s="626"/>
      <c r="CT70" s="626"/>
      <c r="CU70" s="626"/>
      <c r="CV70" s="626"/>
      <c r="CW70" s="626"/>
      <c r="CX70" s="626"/>
      <c r="CY70" s="626"/>
      <c r="CZ70" s="626"/>
      <c r="DA70" s="626"/>
      <c r="DB70" s="626"/>
      <c r="DC70" s="626"/>
      <c r="DD70" s="626"/>
      <c r="DE70" s="626"/>
      <c r="DF70" s="626"/>
      <c r="DG70" s="626"/>
      <c r="DH70" s="626"/>
      <c r="DI70" s="627"/>
      <c r="DJ70" s="163"/>
      <c r="DK70" s="163"/>
      <c r="DL70" s="163"/>
      <c r="DM70" s="163"/>
      <c r="DN70" s="163"/>
      <c r="DO70" s="163"/>
      <c r="DP70" s="163"/>
      <c r="DQ70" s="163"/>
      <c r="DR70" s="163"/>
      <c r="DS70" s="163"/>
      <c r="DT70" s="163"/>
      <c r="DU70" s="163"/>
    </row>
    <row r="71" spans="1:125" ht="14.25" customHeight="1" x14ac:dyDescent="0.2">
      <c r="A71" s="640" t="s">
        <v>87</v>
      </c>
      <c r="B71" s="642" t="s">
        <v>88</v>
      </c>
      <c r="C71" s="642" t="s">
        <v>38</v>
      </c>
      <c r="D71" s="642" t="s">
        <v>89</v>
      </c>
      <c r="E71" s="636" t="s">
        <v>40</v>
      </c>
      <c r="F71" s="638" t="s">
        <v>41</v>
      </c>
      <c r="G71" s="68"/>
      <c r="H71" s="634" t="s">
        <v>90</v>
      </c>
      <c r="I71" s="636" t="s">
        <v>40</v>
      </c>
      <c r="J71" s="638" t="s">
        <v>41</v>
      </c>
      <c r="K71" s="68"/>
      <c r="L71" s="634" t="s">
        <v>91</v>
      </c>
      <c r="M71" s="688" t="s">
        <v>40</v>
      </c>
      <c r="N71" s="690" t="s">
        <v>41</v>
      </c>
      <c r="O71" s="68"/>
      <c r="P71" s="634" t="s">
        <v>92</v>
      </c>
      <c r="Q71" s="688" t="s">
        <v>40</v>
      </c>
      <c r="R71" s="690" t="s">
        <v>41</v>
      </c>
      <c r="S71" s="100"/>
      <c r="T71" s="652" t="s">
        <v>87</v>
      </c>
      <c r="U71" s="642" t="s">
        <v>88</v>
      </c>
      <c r="V71" s="644" t="s">
        <v>38</v>
      </c>
      <c r="W71" s="644" t="s">
        <v>89</v>
      </c>
      <c r="X71" s="646" t="s">
        <v>40</v>
      </c>
      <c r="Y71" s="648" t="s">
        <v>41</v>
      </c>
      <c r="Z71" s="101"/>
      <c r="AA71" s="650" t="s">
        <v>90</v>
      </c>
      <c r="AB71" s="646" t="s">
        <v>40</v>
      </c>
      <c r="AC71" s="648" t="s">
        <v>41</v>
      </c>
      <c r="AD71" s="101"/>
      <c r="AE71" s="650" t="s">
        <v>91</v>
      </c>
      <c r="AF71" s="692" t="s">
        <v>40</v>
      </c>
      <c r="AG71" s="694" t="s">
        <v>41</v>
      </c>
      <c r="AH71" s="101"/>
      <c r="AI71" s="650" t="s">
        <v>92</v>
      </c>
      <c r="AJ71" s="692" t="s">
        <v>40</v>
      </c>
      <c r="AK71" s="694" t="s">
        <v>41</v>
      </c>
      <c r="AL71" s="100"/>
      <c r="AM71" s="654" t="s">
        <v>2</v>
      </c>
      <c r="AN71" s="656" t="s">
        <v>88</v>
      </c>
      <c r="AO71" s="656" t="s">
        <v>38</v>
      </c>
      <c r="AP71" s="656" t="s">
        <v>89</v>
      </c>
      <c r="AQ71" s="692" t="s">
        <v>40</v>
      </c>
      <c r="AR71" s="694" t="s">
        <v>41</v>
      </c>
      <c r="AS71" s="101"/>
      <c r="AT71" s="658" t="s">
        <v>90</v>
      </c>
      <c r="AU71" s="646" t="s">
        <v>40</v>
      </c>
      <c r="AV71" s="648" t="s">
        <v>41</v>
      </c>
      <c r="AW71" s="101"/>
      <c r="AX71" s="658" t="s">
        <v>91</v>
      </c>
      <c r="AY71" s="692" t="s">
        <v>40</v>
      </c>
      <c r="AZ71" s="694" t="s">
        <v>41</v>
      </c>
      <c r="BA71" s="101"/>
      <c r="BB71" s="658" t="s">
        <v>92</v>
      </c>
      <c r="BC71" s="692" t="s">
        <v>40</v>
      </c>
      <c r="BD71" s="694" t="s">
        <v>41</v>
      </c>
      <c r="BE71" s="100"/>
      <c r="BF71" s="654" t="s">
        <v>2</v>
      </c>
      <c r="BG71" s="656" t="s">
        <v>88</v>
      </c>
      <c r="BH71" s="656" t="s">
        <v>38</v>
      </c>
      <c r="BI71" s="656" t="s">
        <v>89</v>
      </c>
      <c r="BJ71" s="692" t="s">
        <v>40</v>
      </c>
      <c r="BK71" s="694" t="s">
        <v>41</v>
      </c>
      <c r="BL71" s="101"/>
      <c r="BM71" s="658" t="s">
        <v>90</v>
      </c>
      <c r="BN71" s="646" t="s">
        <v>40</v>
      </c>
      <c r="BO71" s="648" t="s">
        <v>41</v>
      </c>
      <c r="BP71" s="101"/>
      <c r="BQ71" s="658" t="s">
        <v>91</v>
      </c>
      <c r="BR71" s="692" t="s">
        <v>40</v>
      </c>
      <c r="BS71" s="694" t="s">
        <v>41</v>
      </c>
      <c r="BT71" s="101"/>
      <c r="BU71" s="658" t="s">
        <v>92</v>
      </c>
      <c r="BV71" s="692" t="s">
        <v>40</v>
      </c>
      <c r="BW71" s="694" t="s">
        <v>41</v>
      </c>
      <c r="BX71" s="100"/>
      <c r="BY71" s="662" t="s">
        <v>93</v>
      </c>
      <c r="BZ71" s="664" t="s">
        <v>88</v>
      </c>
      <c r="CA71" s="664" t="s">
        <v>38</v>
      </c>
      <c r="CB71" s="664" t="s">
        <v>89</v>
      </c>
      <c r="CC71" s="646" t="s">
        <v>40</v>
      </c>
      <c r="CD71" s="648" t="s">
        <v>41</v>
      </c>
      <c r="CE71" s="101"/>
      <c r="CF71" s="660" t="s">
        <v>90</v>
      </c>
      <c r="CG71" s="646" t="s">
        <v>40</v>
      </c>
      <c r="CH71" s="648" t="s">
        <v>41</v>
      </c>
      <c r="CI71" s="101"/>
      <c r="CJ71" s="660" t="s">
        <v>91</v>
      </c>
      <c r="CK71" s="692" t="s">
        <v>40</v>
      </c>
      <c r="CL71" s="694" t="s">
        <v>41</v>
      </c>
      <c r="CM71" s="101"/>
      <c r="CN71" s="660" t="s">
        <v>92</v>
      </c>
      <c r="CO71" s="692" t="s">
        <v>40</v>
      </c>
      <c r="CP71" s="694" t="s">
        <v>41</v>
      </c>
      <c r="CQ71" s="100"/>
      <c r="CR71" s="670" t="s">
        <v>94</v>
      </c>
      <c r="CS71" s="668" t="s">
        <v>88</v>
      </c>
      <c r="CT71" s="668" t="s">
        <v>38</v>
      </c>
      <c r="CU71" s="668" t="s">
        <v>89</v>
      </c>
      <c r="CV71" s="646" t="s">
        <v>40</v>
      </c>
      <c r="CW71" s="648" t="s">
        <v>41</v>
      </c>
      <c r="CX71" s="101"/>
      <c r="CY71" s="666" t="s">
        <v>90</v>
      </c>
      <c r="CZ71" s="646" t="s">
        <v>40</v>
      </c>
      <c r="DA71" s="648" t="s">
        <v>41</v>
      </c>
      <c r="DB71" s="101"/>
      <c r="DC71" s="666" t="s">
        <v>100</v>
      </c>
      <c r="DD71" s="692" t="s">
        <v>40</v>
      </c>
      <c r="DE71" s="694" t="s">
        <v>41</v>
      </c>
      <c r="DF71" s="101"/>
      <c r="DG71" s="666" t="s">
        <v>92</v>
      </c>
      <c r="DH71" s="692" t="s">
        <v>40</v>
      </c>
      <c r="DI71" s="694" t="s">
        <v>41</v>
      </c>
    </row>
    <row r="72" spans="1:125" ht="14.25" customHeight="1" thickBot="1" x14ac:dyDescent="0.25">
      <c r="A72" s="641"/>
      <c r="B72" s="643"/>
      <c r="C72" s="643"/>
      <c r="D72" s="643"/>
      <c r="E72" s="637"/>
      <c r="F72" s="639"/>
      <c r="G72" s="70"/>
      <c r="H72" s="635"/>
      <c r="I72" s="637"/>
      <c r="J72" s="639"/>
      <c r="K72" s="70"/>
      <c r="L72" s="635"/>
      <c r="M72" s="689"/>
      <c r="N72" s="691"/>
      <c r="O72" s="70"/>
      <c r="P72" s="635"/>
      <c r="Q72" s="689"/>
      <c r="R72" s="691"/>
      <c r="S72" s="100"/>
      <c r="T72" s="653"/>
      <c r="U72" s="643"/>
      <c r="V72" s="645"/>
      <c r="W72" s="645"/>
      <c r="X72" s="647"/>
      <c r="Y72" s="649"/>
      <c r="Z72" s="102"/>
      <c r="AA72" s="651"/>
      <c r="AB72" s="647"/>
      <c r="AC72" s="649"/>
      <c r="AD72" s="102"/>
      <c r="AE72" s="651"/>
      <c r="AF72" s="693"/>
      <c r="AG72" s="695"/>
      <c r="AH72" s="102"/>
      <c r="AI72" s="651"/>
      <c r="AJ72" s="693"/>
      <c r="AK72" s="695"/>
      <c r="AL72" s="100"/>
      <c r="AM72" s="655"/>
      <c r="AN72" s="657"/>
      <c r="AO72" s="657"/>
      <c r="AP72" s="657"/>
      <c r="AQ72" s="693"/>
      <c r="AR72" s="695"/>
      <c r="AS72" s="102"/>
      <c r="AT72" s="659"/>
      <c r="AU72" s="647"/>
      <c r="AV72" s="649"/>
      <c r="AW72" s="102"/>
      <c r="AX72" s="659"/>
      <c r="AY72" s="693"/>
      <c r="AZ72" s="695"/>
      <c r="BA72" s="102"/>
      <c r="BB72" s="659"/>
      <c r="BC72" s="693"/>
      <c r="BD72" s="695"/>
      <c r="BE72" s="100"/>
      <c r="BF72" s="655"/>
      <c r="BG72" s="657"/>
      <c r="BH72" s="657"/>
      <c r="BI72" s="657"/>
      <c r="BJ72" s="693"/>
      <c r="BK72" s="695"/>
      <c r="BL72" s="102"/>
      <c r="BM72" s="659"/>
      <c r="BN72" s="647"/>
      <c r="BO72" s="649"/>
      <c r="BP72" s="102"/>
      <c r="BQ72" s="659"/>
      <c r="BR72" s="693"/>
      <c r="BS72" s="695"/>
      <c r="BT72" s="102"/>
      <c r="BU72" s="659"/>
      <c r="BV72" s="693"/>
      <c r="BW72" s="695"/>
      <c r="BX72" s="100"/>
      <c r="BY72" s="663"/>
      <c r="BZ72" s="665"/>
      <c r="CA72" s="665"/>
      <c r="CB72" s="665"/>
      <c r="CC72" s="647"/>
      <c r="CD72" s="649"/>
      <c r="CE72" s="102"/>
      <c r="CF72" s="661"/>
      <c r="CG72" s="647"/>
      <c r="CH72" s="649"/>
      <c r="CI72" s="102"/>
      <c r="CJ72" s="661"/>
      <c r="CK72" s="693"/>
      <c r="CL72" s="695"/>
      <c r="CM72" s="102"/>
      <c r="CN72" s="661"/>
      <c r="CO72" s="693"/>
      <c r="CP72" s="695"/>
      <c r="CQ72" s="100"/>
      <c r="CR72" s="671"/>
      <c r="CS72" s="669"/>
      <c r="CT72" s="669"/>
      <c r="CU72" s="669"/>
      <c r="CV72" s="647"/>
      <c r="CW72" s="649"/>
      <c r="CX72" s="102"/>
      <c r="CY72" s="667"/>
      <c r="CZ72" s="647"/>
      <c r="DA72" s="649"/>
      <c r="DB72" s="102"/>
      <c r="DC72" s="667"/>
      <c r="DD72" s="693"/>
      <c r="DE72" s="695"/>
      <c r="DF72" s="102"/>
      <c r="DG72" s="667"/>
      <c r="DH72" s="693"/>
      <c r="DI72" s="695"/>
    </row>
    <row r="73" spans="1:125" ht="14.25" customHeight="1" x14ac:dyDescent="0.2">
      <c r="A73" s="72" t="s">
        <v>50</v>
      </c>
      <c r="B73" s="74">
        <v>2482.17</v>
      </c>
      <c r="C73" s="74">
        <v>99.289999999999964</v>
      </c>
      <c r="D73" s="74">
        <v>2581.46</v>
      </c>
      <c r="E73" s="75">
        <v>1720.98</v>
      </c>
      <c r="F73" s="76">
        <v>2581.46</v>
      </c>
      <c r="G73" s="77"/>
      <c r="H73" s="103">
        <v>1368.18</v>
      </c>
      <c r="I73" s="75">
        <v>912.12</v>
      </c>
      <c r="J73" s="76">
        <v>1368.18</v>
      </c>
      <c r="K73" s="77"/>
      <c r="L73" s="104">
        <v>690.55</v>
      </c>
      <c r="M73" s="75">
        <v>460.37</v>
      </c>
      <c r="N73" s="76">
        <v>690.55</v>
      </c>
      <c r="O73" s="77"/>
      <c r="P73" s="103">
        <v>232.34</v>
      </c>
      <c r="Q73" s="75">
        <v>154.89999999999998</v>
      </c>
      <c r="R73" s="78">
        <v>232.34</v>
      </c>
      <c r="S73" s="105"/>
      <c r="T73" s="132" t="s">
        <v>50</v>
      </c>
      <c r="U73" s="74">
        <v>4550.62</v>
      </c>
      <c r="V73" s="74">
        <v>182.03000000000065</v>
      </c>
      <c r="W73" s="74">
        <v>4732.6500000000005</v>
      </c>
      <c r="X73" s="75">
        <v>3155.1</v>
      </c>
      <c r="Y73" s="76">
        <v>4732.6499999999996</v>
      </c>
      <c r="Z73" s="107"/>
      <c r="AA73" s="103">
        <v>2508.3100000000004</v>
      </c>
      <c r="AB73" s="108">
        <v>1672.21</v>
      </c>
      <c r="AC73" s="109">
        <v>2508.3100000000004</v>
      </c>
      <c r="AD73" s="107"/>
      <c r="AE73" s="104">
        <v>1265.99</v>
      </c>
      <c r="AF73" s="75">
        <v>844</v>
      </c>
      <c r="AG73" s="76">
        <v>1265.99</v>
      </c>
      <c r="AH73" s="107"/>
      <c r="AI73" s="103">
        <v>425.94</v>
      </c>
      <c r="AJ73" s="75">
        <v>283.95999999999998</v>
      </c>
      <c r="AK73" s="78">
        <v>425.94</v>
      </c>
      <c r="AL73" s="105"/>
      <c r="AM73" s="184" t="s">
        <v>101</v>
      </c>
      <c r="AN73" s="111">
        <v>1777.9</v>
      </c>
      <c r="AO73" s="112">
        <v>71.119999999999891</v>
      </c>
      <c r="AP73" s="113">
        <v>1849.02</v>
      </c>
      <c r="AQ73" s="114">
        <v>1232.68</v>
      </c>
      <c r="AR73" s="115">
        <v>1849.02</v>
      </c>
      <c r="AS73" s="107"/>
      <c r="AT73" s="116">
        <v>979.99</v>
      </c>
      <c r="AU73" s="75">
        <v>653.33000000000004</v>
      </c>
      <c r="AV73" s="76">
        <v>979.99</v>
      </c>
      <c r="AW73" s="107"/>
      <c r="AX73" s="117">
        <v>494.62</v>
      </c>
      <c r="AY73" s="114">
        <v>329.75</v>
      </c>
      <c r="AZ73" s="115">
        <v>494.62</v>
      </c>
      <c r="BA73" s="107"/>
      <c r="BB73" s="116">
        <v>166.42</v>
      </c>
      <c r="BC73" s="114">
        <v>110.95</v>
      </c>
      <c r="BD73" s="118">
        <v>166.42</v>
      </c>
      <c r="BE73" s="105"/>
      <c r="BF73" s="184" t="s">
        <v>101</v>
      </c>
      <c r="BG73" s="111">
        <v>3259.46</v>
      </c>
      <c r="BH73" s="112">
        <v>130.38000000000011</v>
      </c>
      <c r="BI73" s="113">
        <v>3389.84</v>
      </c>
      <c r="BJ73" s="114">
        <v>2259.9</v>
      </c>
      <c r="BK73" s="115">
        <v>3389.84</v>
      </c>
      <c r="BL73" s="107"/>
      <c r="BM73" s="116">
        <v>1796.62</v>
      </c>
      <c r="BN73" s="114">
        <v>1197.75</v>
      </c>
      <c r="BO73" s="119">
        <v>1796.61</v>
      </c>
      <c r="BP73" s="107"/>
      <c r="BQ73" s="117">
        <v>906.79</v>
      </c>
      <c r="BR73" s="114">
        <v>604.53</v>
      </c>
      <c r="BS73" s="115">
        <v>906.79</v>
      </c>
      <c r="BT73" s="107"/>
      <c r="BU73" s="116">
        <v>305.08999999999997</v>
      </c>
      <c r="BV73" s="114">
        <v>203.39999999999998</v>
      </c>
      <c r="BW73" s="118">
        <v>305.08999999999997</v>
      </c>
      <c r="BX73" s="105"/>
      <c r="BY73" s="185" t="s">
        <v>101</v>
      </c>
      <c r="BZ73" s="121">
        <v>1730.8</v>
      </c>
      <c r="CA73" s="122">
        <v>69.240000000000009</v>
      </c>
      <c r="CB73" s="123">
        <v>1800.04</v>
      </c>
      <c r="CC73" s="114">
        <v>1200.03</v>
      </c>
      <c r="CD73" s="115">
        <v>1800.04</v>
      </c>
      <c r="CE73" s="107"/>
      <c r="CF73" s="124">
        <v>954.03</v>
      </c>
      <c r="CG73" s="75">
        <v>636.02</v>
      </c>
      <c r="CH73" s="76">
        <v>954.03</v>
      </c>
      <c r="CI73" s="107"/>
      <c r="CJ73" s="125">
        <v>481.52</v>
      </c>
      <c r="CK73" s="114">
        <v>321.02</v>
      </c>
      <c r="CL73" s="115">
        <v>481.52</v>
      </c>
      <c r="CM73" s="107"/>
      <c r="CN73" s="124">
        <v>162.01</v>
      </c>
      <c r="CO73" s="114">
        <v>108.01</v>
      </c>
      <c r="CP73" s="118">
        <v>162.01</v>
      </c>
      <c r="CQ73" s="105"/>
      <c r="CR73" s="126" t="s">
        <v>50</v>
      </c>
      <c r="CS73" s="127">
        <v>1003.77</v>
      </c>
      <c r="CT73" s="128">
        <v>40.160000000000082</v>
      </c>
      <c r="CU73" s="129">
        <v>1043.93</v>
      </c>
      <c r="CV73" s="114">
        <v>695.96</v>
      </c>
      <c r="CW73" s="115">
        <v>1043.93</v>
      </c>
      <c r="CX73" s="107"/>
      <c r="CY73" s="130">
        <v>553.29</v>
      </c>
      <c r="CZ73" s="75">
        <v>368.86</v>
      </c>
      <c r="DA73" s="76">
        <v>553.29</v>
      </c>
      <c r="DB73" s="107"/>
      <c r="DC73" s="131">
        <v>279.26</v>
      </c>
      <c r="DD73" s="114">
        <v>186.17999999999998</v>
      </c>
      <c r="DE73" s="115">
        <v>279.26</v>
      </c>
      <c r="DF73" s="107"/>
      <c r="DG73" s="130">
        <v>93.960000000000008</v>
      </c>
      <c r="DH73" s="114">
        <v>62.64</v>
      </c>
      <c r="DI73" s="118">
        <v>93.96</v>
      </c>
      <c r="DJ73" s="163"/>
      <c r="DK73" s="163"/>
      <c r="DL73" s="163"/>
      <c r="DM73" s="163"/>
      <c r="DN73" s="163"/>
      <c r="DO73" s="163"/>
    </row>
    <row r="74" spans="1:125" x14ac:dyDescent="0.2">
      <c r="A74" s="72" t="s">
        <v>51</v>
      </c>
      <c r="B74" s="74">
        <v>3213.9100000000003</v>
      </c>
      <c r="C74" s="74">
        <v>128.55999999999995</v>
      </c>
      <c r="D74" s="74">
        <v>3342.4700000000003</v>
      </c>
      <c r="E74" s="75">
        <v>2228.3200000000002</v>
      </c>
      <c r="F74" s="76">
        <v>3342.47</v>
      </c>
      <c r="G74" s="77"/>
      <c r="H74" s="103">
        <v>1771.51</v>
      </c>
      <c r="I74" s="75">
        <v>1181.01</v>
      </c>
      <c r="J74" s="76">
        <v>1771.51</v>
      </c>
      <c r="K74" s="77"/>
      <c r="L74" s="104">
        <v>894.12</v>
      </c>
      <c r="M74" s="75">
        <v>596.08000000000004</v>
      </c>
      <c r="N74" s="76">
        <v>894.12</v>
      </c>
      <c r="O74" s="77"/>
      <c r="P74" s="103">
        <v>300.83</v>
      </c>
      <c r="Q74" s="75">
        <v>200.56</v>
      </c>
      <c r="R74" s="78">
        <v>300.83</v>
      </c>
      <c r="S74" s="105"/>
      <c r="T74" s="132" t="s">
        <v>51</v>
      </c>
      <c r="U74" s="74">
        <v>5892.14</v>
      </c>
      <c r="V74" s="74">
        <v>235.6899999999996</v>
      </c>
      <c r="W74" s="74">
        <v>6127.83</v>
      </c>
      <c r="X74" s="75">
        <v>4085.22</v>
      </c>
      <c r="Y74" s="76">
        <v>6127.83</v>
      </c>
      <c r="Z74" s="107"/>
      <c r="AA74" s="103">
        <v>3247.75</v>
      </c>
      <c r="AB74" s="114">
        <v>2165.1800000000003</v>
      </c>
      <c r="AC74" s="119">
        <v>3247.75</v>
      </c>
      <c r="AD74" s="107"/>
      <c r="AE74" s="104">
        <v>1639.2</v>
      </c>
      <c r="AF74" s="75">
        <v>1092.8</v>
      </c>
      <c r="AG74" s="76">
        <v>1639.2</v>
      </c>
      <c r="AH74" s="107"/>
      <c r="AI74" s="103">
        <v>551.51</v>
      </c>
      <c r="AJ74" s="75">
        <v>367.68</v>
      </c>
      <c r="AK74" s="78">
        <v>551.51</v>
      </c>
      <c r="AL74" s="105"/>
      <c r="AM74" s="110" t="s">
        <v>51</v>
      </c>
      <c r="AN74" s="111">
        <v>2362.5</v>
      </c>
      <c r="AO74" s="112">
        <v>94.5</v>
      </c>
      <c r="AP74" s="113">
        <v>2457</v>
      </c>
      <c r="AQ74" s="114">
        <v>1638</v>
      </c>
      <c r="AR74" s="115">
        <v>2457</v>
      </c>
      <c r="AS74" s="107"/>
      <c r="AT74" s="116">
        <v>1302.21</v>
      </c>
      <c r="AU74" s="75">
        <v>868.14</v>
      </c>
      <c r="AV74" s="76">
        <v>1302.21</v>
      </c>
      <c r="AW74" s="107"/>
      <c r="AX74" s="117">
        <v>657.25</v>
      </c>
      <c r="AY74" s="114">
        <v>438.17</v>
      </c>
      <c r="AZ74" s="115">
        <v>657.25</v>
      </c>
      <c r="BA74" s="107"/>
      <c r="BB74" s="116">
        <v>221.13</v>
      </c>
      <c r="BC74" s="114">
        <v>147.41999999999999</v>
      </c>
      <c r="BD74" s="118">
        <v>221.13</v>
      </c>
      <c r="BE74" s="105"/>
      <c r="BF74" s="110" t="s">
        <v>51</v>
      </c>
      <c r="BG74" s="111">
        <v>4331.24</v>
      </c>
      <c r="BH74" s="112">
        <v>173.25</v>
      </c>
      <c r="BI74" s="113">
        <v>4504.49</v>
      </c>
      <c r="BJ74" s="114">
        <v>3003</v>
      </c>
      <c r="BK74" s="115">
        <v>4504.49</v>
      </c>
      <c r="BL74" s="107"/>
      <c r="BM74" s="116">
        <v>2387.38</v>
      </c>
      <c r="BN74" s="114">
        <v>1591.59</v>
      </c>
      <c r="BO74" s="119">
        <v>2387.38</v>
      </c>
      <c r="BP74" s="107"/>
      <c r="BQ74" s="117">
        <v>1204.96</v>
      </c>
      <c r="BR74" s="114">
        <v>803.31</v>
      </c>
      <c r="BS74" s="115">
        <v>1204.96</v>
      </c>
      <c r="BT74" s="107"/>
      <c r="BU74" s="116">
        <v>405.40999999999997</v>
      </c>
      <c r="BV74" s="114">
        <v>270.27999999999997</v>
      </c>
      <c r="BW74" s="118">
        <v>405.41</v>
      </c>
      <c r="BX74" s="105"/>
      <c r="BY74" s="120" t="s">
        <v>51</v>
      </c>
      <c r="BZ74" s="121">
        <v>2321.3000000000002</v>
      </c>
      <c r="CA74" s="122">
        <v>92.860000000000127</v>
      </c>
      <c r="CB74" s="123">
        <v>2414.1600000000003</v>
      </c>
      <c r="CC74" s="114">
        <v>1609.44</v>
      </c>
      <c r="CD74" s="115">
        <v>2414.16</v>
      </c>
      <c r="CE74" s="107"/>
      <c r="CF74" s="124">
        <v>1279.51</v>
      </c>
      <c r="CG74" s="75">
        <v>853.01</v>
      </c>
      <c r="CH74" s="76">
        <v>1279.51</v>
      </c>
      <c r="CI74" s="107"/>
      <c r="CJ74" s="125">
        <v>645.79</v>
      </c>
      <c r="CK74" s="114">
        <v>430.53</v>
      </c>
      <c r="CL74" s="115">
        <v>645.79</v>
      </c>
      <c r="CM74" s="107"/>
      <c r="CN74" s="124">
        <v>217.28</v>
      </c>
      <c r="CO74" s="114">
        <v>144.85999999999999</v>
      </c>
      <c r="CP74" s="118">
        <v>217.28</v>
      </c>
      <c r="CQ74" s="100"/>
      <c r="CR74" s="126" t="s">
        <v>51</v>
      </c>
      <c r="CS74" s="127">
        <v>1366.3</v>
      </c>
      <c r="CT74" s="128">
        <v>54.660000000000082</v>
      </c>
      <c r="CU74" s="129">
        <v>1420.96</v>
      </c>
      <c r="CV74" s="114">
        <v>947.31</v>
      </c>
      <c r="CW74" s="115">
        <v>1420.96</v>
      </c>
      <c r="CX74" s="107"/>
      <c r="CY74" s="130">
        <v>753.11</v>
      </c>
      <c r="CZ74" s="75">
        <v>502.08</v>
      </c>
      <c r="DA74" s="76">
        <v>753.11</v>
      </c>
      <c r="DB74" s="107"/>
      <c r="DC74" s="131">
        <v>380.11</v>
      </c>
      <c r="DD74" s="114">
        <v>253.41</v>
      </c>
      <c r="DE74" s="115">
        <v>380.11</v>
      </c>
      <c r="DF74" s="107"/>
      <c r="DG74" s="130">
        <v>127.89</v>
      </c>
      <c r="DH74" s="114">
        <v>85.26</v>
      </c>
      <c r="DI74" s="118">
        <v>127.89</v>
      </c>
    </row>
    <row r="75" spans="1:125" x14ac:dyDescent="0.2">
      <c r="A75" s="72" t="s">
        <v>52</v>
      </c>
      <c r="B75" s="74">
        <v>4594.12</v>
      </c>
      <c r="C75" s="74">
        <v>183.77000000000044</v>
      </c>
      <c r="D75" s="74">
        <v>4777.8900000000003</v>
      </c>
      <c r="E75" s="75">
        <v>3185.26</v>
      </c>
      <c r="F75" s="76">
        <v>4777.8900000000003</v>
      </c>
      <c r="G75" s="77"/>
      <c r="H75" s="103">
        <v>2532.2900000000004</v>
      </c>
      <c r="I75" s="75">
        <v>1688.2</v>
      </c>
      <c r="J75" s="76">
        <v>2532.29</v>
      </c>
      <c r="K75" s="77"/>
      <c r="L75" s="104">
        <v>1278.0899999999999</v>
      </c>
      <c r="M75" s="75">
        <v>852.06</v>
      </c>
      <c r="N75" s="76">
        <v>1278.0899999999999</v>
      </c>
      <c r="O75" s="77"/>
      <c r="P75" s="103">
        <v>430.02</v>
      </c>
      <c r="Q75" s="75">
        <v>286.68</v>
      </c>
      <c r="R75" s="78">
        <v>430.02</v>
      </c>
      <c r="S75" s="105"/>
      <c r="T75" s="132" t="s">
        <v>52</v>
      </c>
      <c r="U75" s="74">
        <v>8422.5300000000007</v>
      </c>
      <c r="V75" s="74">
        <v>336.90999999999985</v>
      </c>
      <c r="W75" s="74">
        <v>8759.44</v>
      </c>
      <c r="X75" s="75">
        <v>5839.63</v>
      </c>
      <c r="Y75" s="76">
        <v>8759.44</v>
      </c>
      <c r="Z75" s="107"/>
      <c r="AA75" s="103">
        <v>4642.51</v>
      </c>
      <c r="AB75" s="114">
        <v>3095.01</v>
      </c>
      <c r="AC75" s="119">
        <v>4642.51</v>
      </c>
      <c r="AD75" s="107"/>
      <c r="AE75" s="104">
        <v>2343.1600000000003</v>
      </c>
      <c r="AF75" s="75">
        <v>1562.11</v>
      </c>
      <c r="AG75" s="76">
        <v>2343.16</v>
      </c>
      <c r="AH75" s="107"/>
      <c r="AI75" s="103">
        <v>788.35</v>
      </c>
      <c r="AJ75" s="75">
        <v>525.56999999999994</v>
      </c>
      <c r="AK75" s="78">
        <v>788.35</v>
      </c>
      <c r="AL75" s="105"/>
      <c r="AM75" s="184" t="s">
        <v>52</v>
      </c>
      <c r="AN75" s="111">
        <v>3422.9500000000003</v>
      </c>
      <c r="AO75" s="112">
        <v>136.92000000000007</v>
      </c>
      <c r="AP75" s="113">
        <v>3559.8700000000003</v>
      </c>
      <c r="AQ75" s="114">
        <v>2373.25</v>
      </c>
      <c r="AR75" s="115">
        <v>3559.87</v>
      </c>
      <c r="AS75" s="107"/>
      <c r="AT75" s="116">
        <v>1886.74</v>
      </c>
      <c r="AU75" s="75">
        <v>1257.83</v>
      </c>
      <c r="AV75" s="76">
        <v>1886.74</v>
      </c>
      <c r="AW75" s="107"/>
      <c r="AX75" s="117">
        <v>952.27</v>
      </c>
      <c r="AY75" s="114">
        <v>634.85</v>
      </c>
      <c r="AZ75" s="115">
        <v>952.27</v>
      </c>
      <c r="BA75" s="107"/>
      <c r="BB75" s="116">
        <v>320.39</v>
      </c>
      <c r="BC75" s="114">
        <v>213.6</v>
      </c>
      <c r="BD75" s="118">
        <v>320.39</v>
      </c>
      <c r="BE75" s="105"/>
      <c r="BF75" s="184" t="s">
        <v>52</v>
      </c>
      <c r="BG75" s="111">
        <v>6275.38</v>
      </c>
      <c r="BH75" s="112">
        <v>251.02000000000044</v>
      </c>
      <c r="BI75" s="113">
        <v>6526.4000000000005</v>
      </c>
      <c r="BJ75" s="114">
        <v>4350.9400000000005</v>
      </c>
      <c r="BK75" s="115">
        <v>6526.4</v>
      </c>
      <c r="BL75" s="107"/>
      <c r="BM75" s="116">
        <v>3459</v>
      </c>
      <c r="BN75" s="114">
        <v>2306</v>
      </c>
      <c r="BO75" s="119">
        <v>3459</v>
      </c>
      <c r="BP75" s="107"/>
      <c r="BQ75" s="117">
        <v>1745.82</v>
      </c>
      <c r="BR75" s="114">
        <v>1163.8800000000001</v>
      </c>
      <c r="BS75" s="115">
        <v>1745.82</v>
      </c>
      <c r="BT75" s="107"/>
      <c r="BU75" s="116">
        <v>587.38</v>
      </c>
      <c r="BV75" s="114">
        <v>391.59</v>
      </c>
      <c r="BW75" s="118">
        <v>587.38</v>
      </c>
      <c r="BX75" s="105"/>
      <c r="BY75" s="185" t="s">
        <v>52</v>
      </c>
      <c r="BZ75" s="121">
        <v>2783.4100000000003</v>
      </c>
      <c r="CA75" s="122">
        <v>111.33999999999969</v>
      </c>
      <c r="CB75" s="123">
        <v>2894.75</v>
      </c>
      <c r="CC75" s="114">
        <v>1929.84</v>
      </c>
      <c r="CD75" s="115">
        <v>2894.75</v>
      </c>
      <c r="CE75" s="107"/>
      <c r="CF75" s="124">
        <v>1534.22</v>
      </c>
      <c r="CG75" s="75">
        <v>1022.8199999999999</v>
      </c>
      <c r="CH75" s="76">
        <v>1534.22</v>
      </c>
      <c r="CI75" s="107"/>
      <c r="CJ75" s="125">
        <v>774.35</v>
      </c>
      <c r="CK75" s="114">
        <v>516.24</v>
      </c>
      <c r="CL75" s="115">
        <v>774.35</v>
      </c>
      <c r="CM75" s="107"/>
      <c r="CN75" s="124">
        <v>260.52999999999997</v>
      </c>
      <c r="CO75" s="114">
        <v>173.69</v>
      </c>
      <c r="CP75" s="118">
        <v>260.52999999999997</v>
      </c>
      <c r="CQ75" s="105"/>
      <c r="CR75" s="126" t="s">
        <v>52</v>
      </c>
      <c r="CS75" s="127">
        <v>2161.73</v>
      </c>
      <c r="CT75" s="128">
        <v>86.470000000000255</v>
      </c>
      <c r="CU75" s="129">
        <v>2248.2000000000003</v>
      </c>
      <c r="CV75" s="114">
        <v>1498.8</v>
      </c>
      <c r="CW75" s="115">
        <v>2248.1999999999998</v>
      </c>
      <c r="CX75" s="107"/>
      <c r="CY75" s="130">
        <v>1191.55</v>
      </c>
      <c r="CZ75" s="75">
        <v>794.37</v>
      </c>
      <c r="DA75" s="76">
        <v>1191.55</v>
      </c>
      <c r="DB75" s="107"/>
      <c r="DC75" s="131">
        <v>601.4</v>
      </c>
      <c r="DD75" s="114">
        <v>400.94</v>
      </c>
      <c r="DE75" s="115">
        <v>601.4</v>
      </c>
      <c r="DF75" s="107"/>
      <c r="DG75" s="130">
        <v>202.34</v>
      </c>
      <c r="DH75" s="114">
        <v>134.89999999999998</v>
      </c>
      <c r="DI75" s="118">
        <v>202.34</v>
      </c>
      <c r="DJ75" s="163"/>
    </row>
    <row r="76" spans="1:125" x14ac:dyDescent="0.2">
      <c r="A76" s="72" t="s">
        <v>53</v>
      </c>
      <c r="B76" s="74">
        <v>4935.46</v>
      </c>
      <c r="C76" s="74">
        <v>197.42000000000007</v>
      </c>
      <c r="D76" s="74">
        <v>5132.88</v>
      </c>
      <c r="E76" s="75">
        <v>3421.92</v>
      </c>
      <c r="F76" s="76">
        <v>5132.88</v>
      </c>
      <c r="G76" s="77"/>
      <c r="H76" s="103">
        <v>2720.4300000000003</v>
      </c>
      <c r="I76" s="75">
        <v>1813.62</v>
      </c>
      <c r="J76" s="76">
        <v>2720.43</v>
      </c>
      <c r="K76" s="77"/>
      <c r="L76" s="104">
        <v>1373.05</v>
      </c>
      <c r="M76" s="75">
        <v>915.37</v>
      </c>
      <c r="N76" s="76">
        <v>1373.05</v>
      </c>
      <c r="O76" s="77"/>
      <c r="P76" s="103">
        <v>461.96</v>
      </c>
      <c r="Q76" s="75">
        <v>307.98</v>
      </c>
      <c r="R76" s="78">
        <v>461.96</v>
      </c>
      <c r="S76" s="105"/>
      <c r="T76" s="132" t="s">
        <v>53</v>
      </c>
      <c r="U76" s="74">
        <v>9048.35</v>
      </c>
      <c r="V76" s="74">
        <v>361.94000000000051</v>
      </c>
      <c r="W76" s="74">
        <v>9410.2900000000009</v>
      </c>
      <c r="X76" s="75">
        <v>6273.5300000000007</v>
      </c>
      <c r="Y76" s="76">
        <v>9410.2900000000009</v>
      </c>
      <c r="Z76" s="107"/>
      <c r="AA76" s="103">
        <v>4987.46</v>
      </c>
      <c r="AB76" s="114">
        <v>3324.97</v>
      </c>
      <c r="AC76" s="119">
        <v>4987.45</v>
      </c>
      <c r="AD76" s="107"/>
      <c r="AE76" s="104">
        <v>2517.2600000000002</v>
      </c>
      <c r="AF76" s="75">
        <v>1678.18</v>
      </c>
      <c r="AG76" s="76">
        <v>2517.2600000000002</v>
      </c>
      <c r="AH76" s="107"/>
      <c r="AI76" s="103">
        <v>846.93</v>
      </c>
      <c r="AJ76" s="75">
        <v>564.62</v>
      </c>
      <c r="AK76" s="78">
        <v>846.93</v>
      </c>
      <c r="AL76" s="105"/>
      <c r="AM76" s="184" t="s">
        <v>53</v>
      </c>
      <c r="AN76" s="111">
        <v>3644.63</v>
      </c>
      <c r="AO76" s="112">
        <v>145.78999999999996</v>
      </c>
      <c r="AP76" s="113">
        <v>3790.42</v>
      </c>
      <c r="AQ76" s="114">
        <v>2526.9500000000003</v>
      </c>
      <c r="AR76" s="115">
        <v>3790.42</v>
      </c>
      <c r="AS76" s="107"/>
      <c r="AT76" s="116">
        <v>2008.93</v>
      </c>
      <c r="AU76" s="75">
        <v>1339.29</v>
      </c>
      <c r="AV76" s="76">
        <v>2008.93</v>
      </c>
      <c r="AW76" s="107"/>
      <c r="AX76" s="117">
        <v>1013.9399999999999</v>
      </c>
      <c r="AY76" s="114">
        <v>675.96</v>
      </c>
      <c r="AZ76" s="115">
        <v>1013.94</v>
      </c>
      <c r="BA76" s="107"/>
      <c r="BB76" s="116">
        <v>341.14</v>
      </c>
      <c r="BC76" s="114">
        <v>227.42999999999998</v>
      </c>
      <c r="BD76" s="118">
        <v>341.14</v>
      </c>
      <c r="BE76" s="105"/>
      <c r="BF76" s="184" t="s">
        <v>53</v>
      </c>
      <c r="BG76" s="111">
        <v>6681.8</v>
      </c>
      <c r="BH76" s="112">
        <v>267.27999999999975</v>
      </c>
      <c r="BI76" s="113">
        <v>6949.08</v>
      </c>
      <c r="BJ76" s="114">
        <v>4632.72</v>
      </c>
      <c r="BK76" s="115">
        <v>6949.08</v>
      </c>
      <c r="BL76" s="107"/>
      <c r="BM76" s="116">
        <v>3683.0200000000004</v>
      </c>
      <c r="BN76" s="114">
        <v>2455.36</v>
      </c>
      <c r="BO76" s="119">
        <v>3683.02</v>
      </c>
      <c r="BP76" s="107"/>
      <c r="BQ76" s="117">
        <v>1858.8799999999999</v>
      </c>
      <c r="BR76" s="114">
        <v>1239.26</v>
      </c>
      <c r="BS76" s="115">
        <v>1858.88</v>
      </c>
      <c r="BT76" s="107"/>
      <c r="BU76" s="116">
        <v>625.41999999999996</v>
      </c>
      <c r="BV76" s="114">
        <v>416.95</v>
      </c>
      <c r="BW76" s="118">
        <v>625.41999999999996</v>
      </c>
      <c r="BX76" s="105"/>
      <c r="BY76" s="185" t="s">
        <v>53</v>
      </c>
      <c r="BZ76" s="121">
        <v>3005.0800000000004</v>
      </c>
      <c r="CA76" s="122">
        <v>120.21000000000004</v>
      </c>
      <c r="CB76" s="123">
        <v>3125.2900000000004</v>
      </c>
      <c r="CC76" s="114">
        <v>2083.5300000000002</v>
      </c>
      <c r="CD76" s="115">
        <v>3125.29</v>
      </c>
      <c r="CE76" s="107"/>
      <c r="CF76" s="124">
        <v>1656.41</v>
      </c>
      <c r="CG76" s="75">
        <v>1104.28</v>
      </c>
      <c r="CH76" s="76">
        <v>1656.41</v>
      </c>
      <c r="CI76" s="107"/>
      <c r="CJ76" s="125">
        <v>836.02</v>
      </c>
      <c r="CK76" s="114">
        <v>557.35</v>
      </c>
      <c r="CL76" s="115">
        <v>836.02</v>
      </c>
      <c r="CM76" s="107"/>
      <c r="CN76" s="124">
        <v>281.27999999999997</v>
      </c>
      <c r="CO76" s="114">
        <v>187.52</v>
      </c>
      <c r="CP76" s="118">
        <v>281.27999999999997</v>
      </c>
      <c r="CQ76" s="105"/>
      <c r="CR76" s="126" t="s">
        <v>53</v>
      </c>
      <c r="CS76" s="127">
        <v>2282.5800000000004</v>
      </c>
      <c r="CT76" s="128">
        <v>91.309999999999945</v>
      </c>
      <c r="CU76" s="129">
        <v>2373.8900000000003</v>
      </c>
      <c r="CV76" s="114">
        <v>1582.6</v>
      </c>
      <c r="CW76" s="115">
        <v>2373.89</v>
      </c>
      <c r="CX76" s="107"/>
      <c r="CY76" s="130">
        <v>1258.17</v>
      </c>
      <c r="CZ76" s="75">
        <v>838.78</v>
      </c>
      <c r="DA76" s="76">
        <v>1258.17</v>
      </c>
      <c r="DB76" s="107"/>
      <c r="DC76" s="131">
        <v>635.02</v>
      </c>
      <c r="DD76" s="114">
        <v>423.34999999999997</v>
      </c>
      <c r="DE76" s="115">
        <v>635.02</v>
      </c>
      <c r="DF76" s="107"/>
      <c r="DG76" s="130">
        <v>213.66</v>
      </c>
      <c r="DH76" s="114">
        <v>142.44</v>
      </c>
      <c r="DI76" s="118">
        <v>213.66</v>
      </c>
    </row>
    <row r="77" spans="1:125" x14ac:dyDescent="0.2">
      <c r="A77" s="72" t="s">
        <v>54</v>
      </c>
      <c r="B77" s="74">
        <v>5304.29</v>
      </c>
      <c r="C77" s="74">
        <v>212.18000000000029</v>
      </c>
      <c r="D77" s="74">
        <v>5516.47</v>
      </c>
      <c r="E77" s="75">
        <v>3677.65</v>
      </c>
      <c r="F77" s="76">
        <v>5516.47</v>
      </c>
      <c r="G77" s="77"/>
      <c r="H77" s="103">
        <v>2923.73</v>
      </c>
      <c r="I77" s="75">
        <v>1949.16</v>
      </c>
      <c r="J77" s="76">
        <v>2923.73</v>
      </c>
      <c r="K77" s="77"/>
      <c r="L77" s="104">
        <v>1475.66</v>
      </c>
      <c r="M77" s="75">
        <v>983.78</v>
      </c>
      <c r="N77" s="76">
        <v>1475.66</v>
      </c>
      <c r="O77" s="77"/>
      <c r="P77" s="103">
        <v>496.49</v>
      </c>
      <c r="Q77" s="75">
        <v>331</v>
      </c>
      <c r="R77" s="78">
        <v>496.49</v>
      </c>
      <c r="S77" s="105"/>
      <c r="T77" s="132" t="s">
        <v>54</v>
      </c>
      <c r="U77" s="74">
        <v>9724.49</v>
      </c>
      <c r="V77" s="74">
        <v>388.97999999999956</v>
      </c>
      <c r="W77" s="74">
        <v>10113.469999999999</v>
      </c>
      <c r="X77" s="75">
        <v>6742.3200000000006</v>
      </c>
      <c r="Y77" s="76">
        <v>10113.469999999999</v>
      </c>
      <c r="Z77" s="107"/>
      <c r="AA77" s="103">
        <v>5360.14</v>
      </c>
      <c r="AB77" s="114">
        <v>3573.4300000000003</v>
      </c>
      <c r="AC77" s="119">
        <v>5360.14</v>
      </c>
      <c r="AD77" s="107"/>
      <c r="AE77" s="104">
        <v>2705.36</v>
      </c>
      <c r="AF77" s="75">
        <v>1803.58</v>
      </c>
      <c r="AG77" s="76">
        <v>2705.36</v>
      </c>
      <c r="AH77" s="107"/>
      <c r="AI77" s="103">
        <v>910.22</v>
      </c>
      <c r="AJ77" s="75">
        <v>606.81999999999994</v>
      </c>
      <c r="AK77" s="78">
        <v>910.22</v>
      </c>
      <c r="AL77" s="105"/>
      <c r="AM77" s="184" t="s">
        <v>54</v>
      </c>
      <c r="AN77" s="111">
        <v>3911.42</v>
      </c>
      <c r="AO77" s="112">
        <v>156.46000000000004</v>
      </c>
      <c r="AP77" s="113">
        <v>4067.88</v>
      </c>
      <c r="AQ77" s="114">
        <v>2711.92</v>
      </c>
      <c r="AR77" s="115">
        <v>4067.88</v>
      </c>
      <c r="AS77" s="107"/>
      <c r="AT77" s="116">
        <v>2155.98</v>
      </c>
      <c r="AU77" s="75">
        <v>1437.32</v>
      </c>
      <c r="AV77" s="76">
        <v>2155.98</v>
      </c>
      <c r="AW77" s="107"/>
      <c r="AX77" s="117">
        <v>1088.1600000000001</v>
      </c>
      <c r="AY77" s="114">
        <v>725.44</v>
      </c>
      <c r="AZ77" s="115">
        <v>1088.1600000000001</v>
      </c>
      <c r="BA77" s="107"/>
      <c r="BB77" s="116">
        <v>366.11</v>
      </c>
      <c r="BC77" s="114">
        <v>244.07999999999998</v>
      </c>
      <c r="BD77" s="118">
        <v>366.11</v>
      </c>
      <c r="BE77" s="105"/>
      <c r="BF77" s="184" t="s">
        <v>54</v>
      </c>
      <c r="BG77" s="111">
        <v>7170.9400000000005</v>
      </c>
      <c r="BH77" s="112">
        <v>286.84000000000015</v>
      </c>
      <c r="BI77" s="113">
        <v>7457.7800000000007</v>
      </c>
      <c r="BJ77" s="114">
        <v>4971.8600000000006</v>
      </c>
      <c r="BK77" s="115">
        <v>7457.78</v>
      </c>
      <c r="BL77" s="107"/>
      <c r="BM77" s="116">
        <v>3952.63</v>
      </c>
      <c r="BN77" s="114">
        <v>2635.09</v>
      </c>
      <c r="BO77" s="119">
        <v>3952.6200000000003</v>
      </c>
      <c r="BP77" s="107"/>
      <c r="BQ77" s="117">
        <v>1994.96</v>
      </c>
      <c r="BR77" s="114">
        <v>1329.98</v>
      </c>
      <c r="BS77" s="115">
        <v>1994.96</v>
      </c>
      <c r="BT77" s="107"/>
      <c r="BU77" s="116">
        <v>671.21</v>
      </c>
      <c r="BV77" s="114">
        <v>447.48</v>
      </c>
      <c r="BW77" s="118">
        <v>671.21</v>
      </c>
      <c r="BX77" s="105"/>
      <c r="BY77" s="185" t="s">
        <v>54</v>
      </c>
      <c r="BZ77" s="121">
        <v>3201.2700000000004</v>
      </c>
      <c r="CA77" s="122">
        <v>128.05999999999995</v>
      </c>
      <c r="CB77" s="123">
        <v>3329.3300000000004</v>
      </c>
      <c r="CC77" s="114">
        <v>2219.5600000000004</v>
      </c>
      <c r="CD77" s="115">
        <v>3329.33</v>
      </c>
      <c r="CE77" s="107"/>
      <c r="CF77" s="124">
        <v>1764.55</v>
      </c>
      <c r="CG77" s="75">
        <v>1176.3699999999999</v>
      </c>
      <c r="CH77" s="76">
        <v>1764.55</v>
      </c>
      <c r="CI77" s="107"/>
      <c r="CJ77" s="125">
        <v>890.6</v>
      </c>
      <c r="CK77" s="114">
        <v>593.74</v>
      </c>
      <c r="CL77" s="115">
        <v>890.6</v>
      </c>
      <c r="CM77" s="107"/>
      <c r="CN77" s="124">
        <v>299.64</v>
      </c>
      <c r="CO77" s="114">
        <v>199.76</v>
      </c>
      <c r="CP77" s="118">
        <v>299.64</v>
      </c>
      <c r="CQ77" s="105"/>
      <c r="CR77" s="126" t="s">
        <v>54</v>
      </c>
      <c r="CS77" s="127">
        <v>2435.7900000000004</v>
      </c>
      <c r="CT77" s="128">
        <v>97.4399999999996</v>
      </c>
      <c r="CU77" s="129">
        <v>2533.23</v>
      </c>
      <c r="CV77" s="114">
        <v>1688.82</v>
      </c>
      <c r="CW77" s="115">
        <v>2533.23</v>
      </c>
      <c r="CX77" s="107"/>
      <c r="CY77" s="130">
        <v>1342.62</v>
      </c>
      <c r="CZ77" s="75">
        <v>895.08</v>
      </c>
      <c r="DA77" s="76">
        <v>1342.62</v>
      </c>
      <c r="DB77" s="107"/>
      <c r="DC77" s="131">
        <v>677.64</v>
      </c>
      <c r="DD77" s="114">
        <v>451.76</v>
      </c>
      <c r="DE77" s="115">
        <v>677.64</v>
      </c>
      <c r="DF77" s="107"/>
      <c r="DG77" s="130">
        <v>228</v>
      </c>
      <c r="DH77" s="114">
        <v>152</v>
      </c>
      <c r="DI77" s="118">
        <v>228</v>
      </c>
    </row>
    <row r="78" spans="1:125" x14ac:dyDescent="0.2">
      <c r="A78" s="72" t="s">
        <v>55</v>
      </c>
      <c r="B78" s="74">
        <v>5741.75</v>
      </c>
      <c r="C78" s="74">
        <v>229.67000000000007</v>
      </c>
      <c r="D78" s="74">
        <v>5971.42</v>
      </c>
      <c r="E78" s="75">
        <v>3980.9500000000003</v>
      </c>
      <c r="F78" s="76">
        <v>5971.42</v>
      </c>
      <c r="G78" s="77"/>
      <c r="H78" s="103">
        <v>3164.86</v>
      </c>
      <c r="I78" s="75">
        <v>2109.9100000000003</v>
      </c>
      <c r="J78" s="76">
        <v>3164.86</v>
      </c>
      <c r="K78" s="77"/>
      <c r="L78" s="104">
        <v>1597.36</v>
      </c>
      <c r="M78" s="75">
        <v>1064.9100000000001</v>
      </c>
      <c r="N78" s="76">
        <v>1597.36</v>
      </c>
      <c r="O78" s="77"/>
      <c r="P78" s="103">
        <v>537.42999999999995</v>
      </c>
      <c r="Q78" s="75">
        <v>358.28999999999996</v>
      </c>
      <c r="R78" s="78">
        <v>537.42999999999995</v>
      </c>
      <c r="S78" s="105"/>
      <c r="T78" s="132" t="s">
        <v>55</v>
      </c>
      <c r="U78" s="74">
        <v>10526.52</v>
      </c>
      <c r="V78" s="74">
        <v>421.06999999999971</v>
      </c>
      <c r="W78" s="74">
        <v>10947.59</v>
      </c>
      <c r="X78" s="75">
        <v>7298.4000000000005</v>
      </c>
      <c r="Y78" s="76">
        <v>10947.59</v>
      </c>
      <c r="Z78" s="107"/>
      <c r="AA78" s="103">
        <v>5802.2300000000005</v>
      </c>
      <c r="AB78" s="114">
        <v>3868.17</v>
      </c>
      <c r="AC78" s="119">
        <v>5802.24</v>
      </c>
      <c r="AD78" s="107"/>
      <c r="AE78" s="104">
        <v>2928.4900000000002</v>
      </c>
      <c r="AF78" s="75">
        <v>1952.33</v>
      </c>
      <c r="AG78" s="76">
        <v>2928.49</v>
      </c>
      <c r="AH78" s="107"/>
      <c r="AI78" s="103">
        <v>985.29</v>
      </c>
      <c r="AJ78" s="75">
        <v>656.86</v>
      </c>
      <c r="AK78" s="78">
        <v>985.29</v>
      </c>
      <c r="AL78" s="105"/>
      <c r="AM78" s="184" t="s">
        <v>55</v>
      </c>
      <c r="AN78" s="111">
        <v>4231.21</v>
      </c>
      <c r="AO78" s="112">
        <v>169.25</v>
      </c>
      <c r="AP78" s="113">
        <v>4400.46</v>
      </c>
      <c r="AQ78" s="114">
        <v>2933.64</v>
      </c>
      <c r="AR78" s="115">
        <v>4400.46</v>
      </c>
      <c r="AS78" s="107"/>
      <c r="AT78" s="116">
        <v>2332.25</v>
      </c>
      <c r="AU78" s="75">
        <v>1554.84</v>
      </c>
      <c r="AV78" s="76">
        <v>2332.25</v>
      </c>
      <c r="AW78" s="107"/>
      <c r="AX78" s="117">
        <v>1177.1299999999999</v>
      </c>
      <c r="AY78" s="114">
        <v>784.76</v>
      </c>
      <c r="AZ78" s="115">
        <v>1177.1300000000001</v>
      </c>
      <c r="BA78" s="107"/>
      <c r="BB78" s="116">
        <v>396.05</v>
      </c>
      <c r="BC78" s="114">
        <v>264.03999999999996</v>
      </c>
      <c r="BD78" s="118">
        <v>396.05</v>
      </c>
      <c r="BE78" s="105"/>
      <c r="BF78" s="184" t="s">
        <v>55</v>
      </c>
      <c r="BG78" s="111">
        <v>7757.18</v>
      </c>
      <c r="BH78" s="112">
        <v>310.28999999999996</v>
      </c>
      <c r="BI78" s="113">
        <v>8067.47</v>
      </c>
      <c r="BJ78" s="114">
        <v>5378.3200000000006</v>
      </c>
      <c r="BK78" s="115">
        <v>8067.47</v>
      </c>
      <c r="BL78" s="107"/>
      <c r="BM78" s="116">
        <v>4275.76</v>
      </c>
      <c r="BN78" s="114">
        <v>2850.5200000000004</v>
      </c>
      <c r="BO78" s="119">
        <v>4275.7700000000004</v>
      </c>
      <c r="BP78" s="107"/>
      <c r="BQ78" s="117">
        <v>2158.0500000000002</v>
      </c>
      <c r="BR78" s="114">
        <v>1438.7</v>
      </c>
      <c r="BS78" s="115">
        <v>2158.0500000000002</v>
      </c>
      <c r="BT78" s="107"/>
      <c r="BU78" s="116">
        <v>726.08</v>
      </c>
      <c r="BV78" s="114">
        <v>484.06</v>
      </c>
      <c r="BW78" s="118">
        <v>726.08</v>
      </c>
      <c r="BX78" s="105"/>
      <c r="BY78" s="185" t="s">
        <v>55</v>
      </c>
      <c r="BZ78" s="121">
        <v>3507.3100000000004</v>
      </c>
      <c r="CA78" s="122">
        <v>140.29999999999973</v>
      </c>
      <c r="CB78" s="123">
        <v>3647.61</v>
      </c>
      <c r="CC78" s="114">
        <v>2431.7399999999998</v>
      </c>
      <c r="CD78" s="115">
        <v>3647.61</v>
      </c>
      <c r="CE78" s="107"/>
      <c r="CF78" s="124">
        <v>1933.24</v>
      </c>
      <c r="CG78" s="75">
        <v>1288.83</v>
      </c>
      <c r="CH78" s="76">
        <v>1933.24</v>
      </c>
      <c r="CI78" s="107"/>
      <c r="CJ78" s="125">
        <v>975.74</v>
      </c>
      <c r="CK78" s="114">
        <v>650.5</v>
      </c>
      <c r="CL78" s="115">
        <v>975.74</v>
      </c>
      <c r="CM78" s="107"/>
      <c r="CN78" s="124">
        <v>328.28999999999996</v>
      </c>
      <c r="CO78" s="114">
        <v>218.86</v>
      </c>
      <c r="CP78" s="118">
        <v>328.29</v>
      </c>
      <c r="CQ78" s="105"/>
      <c r="CR78" s="126" t="s">
        <v>55</v>
      </c>
      <c r="CS78" s="127">
        <v>2558.7800000000002</v>
      </c>
      <c r="CT78" s="128">
        <v>102.36000000000013</v>
      </c>
      <c r="CU78" s="129">
        <v>2661.1400000000003</v>
      </c>
      <c r="CV78" s="114">
        <v>1774.1</v>
      </c>
      <c r="CW78" s="115">
        <v>2661.14</v>
      </c>
      <c r="CX78" s="107"/>
      <c r="CY78" s="130">
        <v>1410.41</v>
      </c>
      <c r="CZ78" s="75">
        <v>940.28</v>
      </c>
      <c r="DA78" s="76">
        <v>1410.41</v>
      </c>
      <c r="DB78" s="107"/>
      <c r="DC78" s="131">
        <v>711.86</v>
      </c>
      <c r="DD78" s="114">
        <v>474.58</v>
      </c>
      <c r="DE78" s="115">
        <v>711.86</v>
      </c>
      <c r="DF78" s="107"/>
      <c r="DG78" s="130">
        <v>239.51</v>
      </c>
      <c r="DH78" s="114">
        <v>159.67999999999998</v>
      </c>
      <c r="DI78" s="118">
        <v>239.51</v>
      </c>
    </row>
    <row r="79" spans="1:125" x14ac:dyDescent="0.2">
      <c r="A79" s="72" t="s">
        <v>56</v>
      </c>
      <c r="B79" s="74">
        <v>6130.2</v>
      </c>
      <c r="C79" s="74">
        <v>245.21000000000004</v>
      </c>
      <c r="D79" s="74">
        <v>6375.41</v>
      </c>
      <c r="E79" s="75">
        <v>4250.2800000000007</v>
      </c>
      <c r="F79" s="76">
        <v>6375.41</v>
      </c>
      <c r="G79" s="77"/>
      <c r="H79" s="103">
        <v>3378.9700000000003</v>
      </c>
      <c r="I79" s="75">
        <v>2252.65</v>
      </c>
      <c r="J79" s="76">
        <v>3378.97</v>
      </c>
      <c r="K79" s="77"/>
      <c r="L79" s="104">
        <v>1705.43</v>
      </c>
      <c r="M79" s="75">
        <v>1136.96</v>
      </c>
      <c r="N79" s="76">
        <v>1705.43</v>
      </c>
      <c r="O79" s="77"/>
      <c r="P79" s="103">
        <v>573.79</v>
      </c>
      <c r="Q79" s="75">
        <v>382.53</v>
      </c>
      <c r="R79" s="78">
        <v>573.79</v>
      </c>
      <c r="S79" s="105"/>
      <c r="T79" s="132" t="s">
        <v>56</v>
      </c>
      <c r="U79" s="74">
        <v>11238.65</v>
      </c>
      <c r="V79" s="74">
        <v>449.55000000000109</v>
      </c>
      <c r="W79" s="74">
        <v>11688.2</v>
      </c>
      <c r="X79" s="75">
        <v>7792.14</v>
      </c>
      <c r="Y79" s="76">
        <v>11688.2</v>
      </c>
      <c r="Z79" s="107"/>
      <c r="AA79" s="103">
        <v>6194.75</v>
      </c>
      <c r="AB79" s="114">
        <v>4129.84</v>
      </c>
      <c r="AC79" s="119">
        <v>6194.75</v>
      </c>
      <c r="AD79" s="107"/>
      <c r="AE79" s="104">
        <v>3126.6000000000004</v>
      </c>
      <c r="AF79" s="75">
        <v>2084.4</v>
      </c>
      <c r="AG79" s="76">
        <v>3126.6</v>
      </c>
      <c r="AH79" s="107"/>
      <c r="AI79" s="103">
        <v>1051.94</v>
      </c>
      <c r="AJ79" s="75">
        <v>701.3</v>
      </c>
      <c r="AK79" s="78">
        <v>1051.94</v>
      </c>
      <c r="AL79" s="105"/>
      <c r="AM79" s="184" t="s">
        <v>56</v>
      </c>
      <c r="AN79" s="111">
        <v>4497.9800000000005</v>
      </c>
      <c r="AO79" s="112">
        <v>179.92000000000007</v>
      </c>
      <c r="AP79" s="113">
        <v>4677.9000000000005</v>
      </c>
      <c r="AQ79" s="114">
        <v>3118.6</v>
      </c>
      <c r="AR79" s="115">
        <v>4677.8999999999996</v>
      </c>
      <c r="AS79" s="107"/>
      <c r="AT79" s="116">
        <v>2479.2900000000004</v>
      </c>
      <c r="AU79" s="75">
        <v>1652.86</v>
      </c>
      <c r="AV79" s="76">
        <v>2479.29</v>
      </c>
      <c r="AW79" s="107"/>
      <c r="AX79" s="117">
        <v>1251.3399999999999</v>
      </c>
      <c r="AY79" s="114">
        <v>834.23</v>
      </c>
      <c r="AZ79" s="115">
        <v>1251.3399999999999</v>
      </c>
      <c r="BA79" s="107"/>
      <c r="BB79" s="116">
        <v>421.02</v>
      </c>
      <c r="BC79" s="114">
        <v>280.68</v>
      </c>
      <c r="BD79" s="118">
        <v>421.02</v>
      </c>
      <c r="BE79" s="105"/>
      <c r="BF79" s="184" t="s">
        <v>56</v>
      </c>
      <c r="BG79" s="111">
        <v>8246.31</v>
      </c>
      <c r="BH79" s="112">
        <v>329.86000000000058</v>
      </c>
      <c r="BI79" s="113">
        <v>8576.17</v>
      </c>
      <c r="BJ79" s="114">
        <v>5717.45</v>
      </c>
      <c r="BK79" s="115">
        <v>8576.17</v>
      </c>
      <c r="BL79" s="107"/>
      <c r="BM79" s="116">
        <v>4545.38</v>
      </c>
      <c r="BN79" s="114">
        <v>3030.26</v>
      </c>
      <c r="BO79" s="119">
        <v>4545.38</v>
      </c>
      <c r="BP79" s="107"/>
      <c r="BQ79" s="117">
        <v>2294.13</v>
      </c>
      <c r="BR79" s="114">
        <v>1529.42</v>
      </c>
      <c r="BS79" s="115">
        <v>2294.13</v>
      </c>
      <c r="BT79" s="107"/>
      <c r="BU79" s="116">
        <v>771.86</v>
      </c>
      <c r="BV79" s="114">
        <v>514.58000000000004</v>
      </c>
      <c r="BW79" s="118">
        <v>771.86</v>
      </c>
      <c r="BX79" s="105"/>
      <c r="BY79" s="185" t="s">
        <v>56</v>
      </c>
      <c r="BZ79" s="121">
        <v>3703.48</v>
      </c>
      <c r="CA79" s="122">
        <v>148.14000000000033</v>
      </c>
      <c r="CB79" s="123">
        <v>3851.6200000000003</v>
      </c>
      <c r="CC79" s="114">
        <v>2567.75</v>
      </c>
      <c r="CD79" s="115">
        <v>3851.62</v>
      </c>
      <c r="CE79" s="107"/>
      <c r="CF79" s="124">
        <v>2041.36</v>
      </c>
      <c r="CG79" s="75">
        <v>1360.91</v>
      </c>
      <c r="CH79" s="76">
        <v>2041.36</v>
      </c>
      <c r="CI79" s="107"/>
      <c r="CJ79" s="125">
        <v>1030.31</v>
      </c>
      <c r="CK79" s="114">
        <v>686.88</v>
      </c>
      <c r="CL79" s="115">
        <v>1030.31</v>
      </c>
      <c r="CM79" s="107"/>
      <c r="CN79" s="124">
        <v>346.65</v>
      </c>
      <c r="CO79" s="114">
        <v>231.1</v>
      </c>
      <c r="CP79" s="118">
        <v>346.65</v>
      </c>
      <c r="CQ79" s="105"/>
      <c r="CR79" s="126" t="s">
        <v>56</v>
      </c>
      <c r="CS79" s="127">
        <v>2712.01</v>
      </c>
      <c r="CT79" s="128">
        <v>108.48999999999978</v>
      </c>
      <c r="CU79" s="129">
        <v>2820.5</v>
      </c>
      <c r="CV79" s="114">
        <v>1880.34</v>
      </c>
      <c r="CW79" s="115">
        <v>2820.5</v>
      </c>
      <c r="CX79" s="107"/>
      <c r="CY79" s="130">
        <v>1494.87</v>
      </c>
      <c r="CZ79" s="75">
        <v>996.58</v>
      </c>
      <c r="DA79" s="76">
        <v>1494.87</v>
      </c>
      <c r="DB79" s="107"/>
      <c r="DC79" s="131">
        <v>754.49</v>
      </c>
      <c r="DD79" s="114">
        <v>503</v>
      </c>
      <c r="DE79" s="115">
        <v>754.49</v>
      </c>
      <c r="DF79" s="107"/>
      <c r="DG79" s="130">
        <v>253.85</v>
      </c>
      <c r="DH79" s="114">
        <v>169.23999999999998</v>
      </c>
      <c r="DI79" s="118">
        <v>253.85</v>
      </c>
    </row>
    <row r="80" spans="1:125" x14ac:dyDescent="0.2">
      <c r="A80" s="72" t="s">
        <v>57</v>
      </c>
      <c r="B80" s="74">
        <v>6618.6500000000005</v>
      </c>
      <c r="C80" s="74">
        <v>264.75</v>
      </c>
      <c r="D80" s="74">
        <v>6883.4000000000005</v>
      </c>
      <c r="E80" s="75">
        <v>4588.9400000000005</v>
      </c>
      <c r="F80" s="76">
        <v>6883.4</v>
      </c>
      <c r="G80" s="77"/>
      <c r="H80" s="103">
        <v>3648.21</v>
      </c>
      <c r="I80" s="75">
        <v>2432.14</v>
      </c>
      <c r="J80" s="76">
        <v>3648.21</v>
      </c>
      <c r="K80" s="77"/>
      <c r="L80" s="104">
        <v>1841.31</v>
      </c>
      <c r="M80" s="75">
        <v>1227.54</v>
      </c>
      <c r="N80" s="76">
        <v>1841.31</v>
      </c>
      <c r="O80" s="77"/>
      <c r="P80" s="103">
        <v>619.51</v>
      </c>
      <c r="Q80" s="75">
        <v>413.01</v>
      </c>
      <c r="R80" s="78">
        <v>619.51</v>
      </c>
      <c r="S80" s="105"/>
      <c r="T80" s="132" t="s">
        <v>57</v>
      </c>
      <c r="U80" s="74">
        <v>12134.2</v>
      </c>
      <c r="V80" s="74">
        <v>485.36999999999898</v>
      </c>
      <c r="W80" s="74">
        <v>12619.57</v>
      </c>
      <c r="X80" s="75">
        <v>8413.0500000000011</v>
      </c>
      <c r="Y80" s="76">
        <v>12619.57</v>
      </c>
      <c r="Z80" s="107"/>
      <c r="AA80" s="103">
        <v>6688.38</v>
      </c>
      <c r="AB80" s="114">
        <v>4458.92</v>
      </c>
      <c r="AC80" s="119">
        <v>6688.38</v>
      </c>
      <c r="AD80" s="107"/>
      <c r="AE80" s="104">
        <v>3375.7400000000002</v>
      </c>
      <c r="AF80" s="75">
        <v>2250.5</v>
      </c>
      <c r="AG80" s="76">
        <v>3375.74</v>
      </c>
      <c r="AH80" s="107"/>
      <c r="AI80" s="103">
        <v>1135.77</v>
      </c>
      <c r="AJ80" s="75">
        <v>757.18</v>
      </c>
      <c r="AK80" s="78">
        <v>1135.77</v>
      </c>
      <c r="AL80" s="105"/>
      <c r="AM80" s="184" t="s">
        <v>57</v>
      </c>
      <c r="AN80" s="111">
        <v>4837.37</v>
      </c>
      <c r="AO80" s="112">
        <v>193.5</v>
      </c>
      <c r="AP80" s="113">
        <v>5030.87</v>
      </c>
      <c r="AQ80" s="114">
        <v>3353.92</v>
      </c>
      <c r="AR80" s="115">
        <v>5030.87</v>
      </c>
      <c r="AS80" s="107"/>
      <c r="AT80" s="116">
        <v>2666.3700000000003</v>
      </c>
      <c r="AU80" s="75">
        <v>1777.58</v>
      </c>
      <c r="AV80" s="76">
        <v>2666.37</v>
      </c>
      <c r="AW80" s="107"/>
      <c r="AX80" s="117">
        <v>1345.76</v>
      </c>
      <c r="AY80" s="114">
        <v>897.18</v>
      </c>
      <c r="AZ80" s="115">
        <v>1345.76</v>
      </c>
      <c r="BA80" s="107"/>
      <c r="BB80" s="116">
        <v>452.78</v>
      </c>
      <c r="BC80" s="114">
        <v>301.86</v>
      </c>
      <c r="BD80" s="118">
        <v>452.78</v>
      </c>
      <c r="BE80" s="105"/>
      <c r="BF80" s="184" t="s">
        <v>57</v>
      </c>
      <c r="BG80" s="111">
        <v>8868.51</v>
      </c>
      <c r="BH80" s="112">
        <v>354.75</v>
      </c>
      <c r="BI80" s="113">
        <v>9223.26</v>
      </c>
      <c r="BJ80" s="114">
        <v>6148.84</v>
      </c>
      <c r="BK80" s="115">
        <v>9223.26</v>
      </c>
      <c r="BL80" s="107"/>
      <c r="BM80" s="116">
        <v>4888.33</v>
      </c>
      <c r="BN80" s="114">
        <v>3258.9</v>
      </c>
      <c r="BO80" s="119">
        <v>4888.34</v>
      </c>
      <c r="BP80" s="107"/>
      <c r="BQ80" s="117">
        <v>2467.23</v>
      </c>
      <c r="BR80" s="114">
        <v>1644.82</v>
      </c>
      <c r="BS80" s="115">
        <v>2467.23</v>
      </c>
      <c r="BT80" s="107"/>
      <c r="BU80" s="116">
        <v>830.1</v>
      </c>
      <c r="BV80" s="114">
        <v>553.4</v>
      </c>
      <c r="BW80" s="118">
        <v>830.1</v>
      </c>
      <c r="BX80" s="105"/>
      <c r="BY80" s="185" t="s">
        <v>57</v>
      </c>
      <c r="BZ80" s="121">
        <v>4399.91</v>
      </c>
      <c r="CA80" s="122">
        <v>176</v>
      </c>
      <c r="CB80" s="123">
        <v>4575.91</v>
      </c>
      <c r="CC80" s="114">
        <v>3050.61</v>
      </c>
      <c r="CD80" s="115">
        <v>4575.91</v>
      </c>
      <c r="CE80" s="107"/>
      <c r="CF80" s="124">
        <v>2425.2400000000002</v>
      </c>
      <c r="CG80" s="75">
        <v>1616.83</v>
      </c>
      <c r="CH80" s="76">
        <v>2425.2399999999998</v>
      </c>
      <c r="CI80" s="107"/>
      <c r="CJ80" s="125">
        <v>1224.06</v>
      </c>
      <c r="CK80" s="114">
        <v>816.04</v>
      </c>
      <c r="CL80" s="115">
        <v>1224.06</v>
      </c>
      <c r="CM80" s="107"/>
      <c r="CN80" s="124">
        <v>411.84</v>
      </c>
      <c r="CO80" s="114">
        <v>274.56</v>
      </c>
      <c r="CP80" s="118">
        <v>411.84</v>
      </c>
      <c r="CQ80" s="105"/>
      <c r="CR80" s="126" t="s">
        <v>57</v>
      </c>
      <c r="CS80" s="127">
        <v>2897.59</v>
      </c>
      <c r="CT80" s="128">
        <v>115.90999999999985</v>
      </c>
      <c r="CU80" s="129">
        <v>3013.5</v>
      </c>
      <c r="CV80" s="114">
        <v>2009</v>
      </c>
      <c r="CW80" s="115">
        <v>3013.5</v>
      </c>
      <c r="CX80" s="107"/>
      <c r="CY80" s="130">
        <v>1597.16</v>
      </c>
      <c r="CZ80" s="75">
        <v>1064.78</v>
      </c>
      <c r="DA80" s="76">
        <v>1597.16</v>
      </c>
      <c r="DB80" s="107"/>
      <c r="DC80" s="131">
        <v>806.12</v>
      </c>
      <c r="DD80" s="114">
        <v>537.41999999999996</v>
      </c>
      <c r="DE80" s="115">
        <v>806.12</v>
      </c>
      <c r="DF80" s="107"/>
      <c r="DG80" s="130">
        <v>271.21999999999997</v>
      </c>
      <c r="DH80" s="114">
        <v>180.82</v>
      </c>
      <c r="DI80" s="118">
        <v>271.22000000000003</v>
      </c>
    </row>
    <row r="81" spans="1:113" x14ac:dyDescent="0.2">
      <c r="A81" s="72" t="s">
        <v>58</v>
      </c>
      <c r="B81" s="74">
        <v>7470.0700000000006</v>
      </c>
      <c r="C81" s="74">
        <v>298.80999999999949</v>
      </c>
      <c r="D81" s="74">
        <v>7768.88</v>
      </c>
      <c r="E81" s="75">
        <v>5179.26</v>
      </c>
      <c r="F81" s="76">
        <v>7768.88</v>
      </c>
      <c r="G81" s="77"/>
      <c r="H81" s="103">
        <v>4117.51</v>
      </c>
      <c r="I81" s="75">
        <v>2745.01</v>
      </c>
      <c r="J81" s="76">
        <v>4117.51</v>
      </c>
      <c r="K81" s="77"/>
      <c r="L81" s="104">
        <v>2078.1800000000003</v>
      </c>
      <c r="M81" s="75">
        <v>1385.46</v>
      </c>
      <c r="N81" s="76">
        <v>2078.1799999999998</v>
      </c>
      <c r="O81" s="77"/>
      <c r="P81" s="103">
        <v>699.2</v>
      </c>
      <c r="Q81" s="75">
        <v>466.14</v>
      </c>
      <c r="R81" s="78">
        <v>699.2</v>
      </c>
      <c r="S81" s="105"/>
      <c r="T81" s="132" t="s">
        <v>58</v>
      </c>
      <c r="U81" s="74">
        <v>13695.1</v>
      </c>
      <c r="V81" s="74">
        <v>547.80999999999949</v>
      </c>
      <c r="W81" s="74">
        <v>14242.91</v>
      </c>
      <c r="X81" s="75">
        <v>9495.2800000000007</v>
      </c>
      <c r="Y81" s="76">
        <v>14242.91</v>
      </c>
      <c r="Z81" s="107"/>
      <c r="AA81" s="103">
        <v>7548.75</v>
      </c>
      <c r="AB81" s="114">
        <v>5032.5</v>
      </c>
      <c r="AC81" s="119">
        <v>7548.75</v>
      </c>
      <c r="AD81" s="107"/>
      <c r="AE81" s="104">
        <v>3809.98</v>
      </c>
      <c r="AF81" s="75">
        <v>2539.9900000000002</v>
      </c>
      <c r="AG81" s="76">
        <v>3809.98</v>
      </c>
      <c r="AH81" s="107"/>
      <c r="AI81" s="103">
        <v>1281.8699999999999</v>
      </c>
      <c r="AJ81" s="75">
        <v>854.58</v>
      </c>
      <c r="AK81" s="78">
        <v>1281.8699999999999</v>
      </c>
      <c r="AL81" s="105"/>
      <c r="AM81" s="184" t="s">
        <v>58</v>
      </c>
      <c r="AN81" s="111">
        <v>5423.95</v>
      </c>
      <c r="AO81" s="112">
        <v>216.96000000000004</v>
      </c>
      <c r="AP81" s="113">
        <v>5640.91</v>
      </c>
      <c r="AQ81" s="114">
        <v>3760.61</v>
      </c>
      <c r="AR81" s="115">
        <v>5640.91</v>
      </c>
      <c r="AS81" s="107"/>
      <c r="AT81" s="116">
        <v>2989.69</v>
      </c>
      <c r="AU81" s="75">
        <v>1993.1299999999999</v>
      </c>
      <c r="AV81" s="76">
        <v>2989.69</v>
      </c>
      <c r="AW81" s="107"/>
      <c r="AX81" s="117">
        <v>1508.95</v>
      </c>
      <c r="AY81" s="114">
        <v>1005.97</v>
      </c>
      <c r="AZ81" s="115">
        <v>1508.95</v>
      </c>
      <c r="BA81" s="107"/>
      <c r="BB81" s="116">
        <v>507.69</v>
      </c>
      <c r="BC81" s="114">
        <v>338.46</v>
      </c>
      <c r="BD81" s="118">
        <v>507.69</v>
      </c>
      <c r="BE81" s="105"/>
      <c r="BF81" s="184" t="s">
        <v>58</v>
      </c>
      <c r="BG81" s="111">
        <v>9943.9</v>
      </c>
      <c r="BH81" s="112">
        <v>397.76000000000022</v>
      </c>
      <c r="BI81" s="113">
        <v>10341.66</v>
      </c>
      <c r="BJ81" s="114">
        <v>6894.44</v>
      </c>
      <c r="BK81" s="115">
        <v>10341.66</v>
      </c>
      <c r="BL81" s="107"/>
      <c r="BM81" s="116">
        <v>5481.08</v>
      </c>
      <c r="BN81" s="114">
        <v>3654.05</v>
      </c>
      <c r="BO81" s="119">
        <v>5481.0700000000006</v>
      </c>
      <c r="BP81" s="107"/>
      <c r="BQ81" s="117">
        <v>2766.4</v>
      </c>
      <c r="BR81" s="114">
        <v>1844.27</v>
      </c>
      <c r="BS81" s="115">
        <v>2766.4</v>
      </c>
      <c r="BT81" s="107"/>
      <c r="BU81" s="116">
        <v>930.75</v>
      </c>
      <c r="BV81" s="114">
        <v>620.5</v>
      </c>
      <c r="BW81" s="118">
        <v>930.75</v>
      </c>
      <c r="BX81" s="105"/>
      <c r="BY81" s="185" t="s">
        <v>58</v>
      </c>
      <c r="BZ81" s="121">
        <v>4929.59</v>
      </c>
      <c r="CA81" s="122">
        <v>197.19000000000051</v>
      </c>
      <c r="CB81" s="123">
        <v>5126.7800000000007</v>
      </c>
      <c r="CC81" s="114">
        <v>3417.86</v>
      </c>
      <c r="CD81" s="115">
        <v>5126.78</v>
      </c>
      <c r="CE81" s="107"/>
      <c r="CF81" s="124">
        <v>2717.2000000000003</v>
      </c>
      <c r="CG81" s="75">
        <v>1811.47</v>
      </c>
      <c r="CH81" s="76">
        <v>2717.2</v>
      </c>
      <c r="CI81" s="107"/>
      <c r="CJ81" s="125">
        <v>1371.42</v>
      </c>
      <c r="CK81" s="114">
        <v>914.28</v>
      </c>
      <c r="CL81" s="115">
        <v>1371.42</v>
      </c>
      <c r="CM81" s="107"/>
      <c r="CN81" s="124">
        <v>461.42</v>
      </c>
      <c r="CO81" s="114">
        <v>307.62</v>
      </c>
      <c r="CP81" s="118">
        <v>461.42</v>
      </c>
      <c r="CQ81" s="105"/>
      <c r="CR81" s="126" t="s">
        <v>58</v>
      </c>
      <c r="CS81" s="127">
        <v>3171.65</v>
      </c>
      <c r="CT81" s="128">
        <v>126.87000000000035</v>
      </c>
      <c r="CU81" s="129">
        <v>3298.5200000000004</v>
      </c>
      <c r="CV81" s="114">
        <v>2199.0200000000004</v>
      </c>
      <c r="CW81" s="115">
        <v>3298.52</v>
      </c>
      <c r="CX81" s="107"/>
      <c r="CY81" s="130">
        <v>1748.22</v>
      </c>
      <c r="CZ81" s="75">
        <v>1165.48</v>
      </c>
      <c r="DA81" s="76">
        <v>1748.22</v>
      </c>
      <c r="DB81" s="107"/>
      <c r="DC81" s="131">
        <v>882.36</v>
      </c>
      <c r="DD81" s="114">
        <v>588.24</v>
      </c>
      <c r="DE81" s="115">
        <v>882.36</v>
      </c>
      <c r="DF81" s="107"/>
      <c r="DG81" s="130">
        <v>296.87</v>
      </c>
      <c r="DH81" s="114">
        <v>197.92</v>
      </c>
      <c r="DI81" s="118">
        <v>296.87</v>
      </c>
    </row>
    <row r="82" spans="1:113" x14ac:dyDescent="0.2">
      <c r="A82" s="72" t="s">
        <v>59</v>
      </c>
      <c r="B82" s="74">
        <v>8348.94</v>
      </c>
      <c r="C82" s="74">
        <v>333.95999999999913</v>
      </c>
      <c r="D82" s="74">
        <v>8682.9</v>
      </c>
      <c r="E82" s="75">
        <v>5788.6</v>
      </c>
      <c r="F82" s="76">
        <v>8682.9</v>
      </c>
      <c r="G82" s="77"/>
      <c r="H82" s="103">
        <v>4601.9400000000005</v>
      </c>
      <c r="I82" s="75">
        <v>3067.96</v>
      </c>
      <c r="J82" s="76">
        <v>4601.9399999999996</v>
      </c>
      <c r="K82" s="77"/>
      <c r="L82" s="104">
        <v>2322.6800000000003</v>
      </c>
      <c r="M82" s="75">
        <v>1548.46</v>
      </c>
      <c r="N82" s="76">
        <v>2322.6799999999998</v>
      </c>
      <c r="O82" s="77"/>
      <c r="P82" s="103">
        <v>781.47</v>
      </c>
      <c r="Q82" s="75">
        <v>520.98</v>
      </c>
      <c r="R82" s="78">
        <v>781.47</v>
      </c>
      <c r="S82" s="105"/>
      <c r="T82" s="132" t="s">
        <v>59</v>
      </c>
      <c r="U82" s="74">
        <v>15306.36</v>
      </c>
      <c r="V82" s="74">
        <v>612.26000000000022</v>
      </c>
      <c r="W82" s="74">
        <v>15918.62</v>
      </c>
      <c r="X82" s="75">
        <v>10612.42</v>
      </c>
      <c r="Y82" s="76">
        <v>15918.62</v>
      </c>
      <c r="Z82" s="107"/>
      <c r="AA82" s="103">
        <v>8436.8700000000008</v>
      </c>
      <c r="AB82" s="114">
        <v>5624.59</v>
      </c>
      <c r="AC82" s="119">
        <v>8436.8700000000008</v>
      </c>
      <c r="AD82" s="107"/>
      <c r="AE82" s="104">
        <v>4258.24</v>
      </c>
      <c r="AF82" s="75">
        <v>2838.8300000000004</v>
      </c>
      <c r="AG82" s="76">
        <v>4258.24</v>
      </c>
      <c r="AH82" s="107"/>
      <c r="AI82" s="103">
        <v>1432.68</v>
      </c>
      <c r="AJ82" s="75">
        <v>955.12</v>
      </c>
      <c r="AK82" s="78">
        <v>1432.68</v>
      </c>
      <c r="AL82" s="105"/>
      <c r="AM82" s="184" t="s">
        <v>59</v>
      </c>
      <c r="AN82" s="111">
        <v>6055.6500000000005</v>
      </c>
      <c r="AO82" s="112">
        <v>242.22999999999956</v>
      </c>
      <c r="AP82" s="113">
        <v>6297.88</v>
      </c>
      <c r="AQ82" s="114">
        <v>4198.59</v>
      </c>
      <c r="AR82" s="115">
        <v>6297.88</v>
      </c>
      <c r="AS82" s="107"/>
      <c r="AT82" s="116">
        <v>3337.88</v>
      </c>
      <c r="AU82" s="75">
        <v>2225.2600000000002</v>
      </c>
      <c r="AV82" s="76">
        <v>3337.88</v>
      </c>
      <c r="AW82" s="107"/>
      <c r="AX82" s="117">
        <v>1684.69</v>
      </c>
      <c r="AY82" s="114">
        <v>1123.1299999999999</v>
      </c>
      <c r="AZ82" s="115">
        <v>1684.69</v>
      </c>
      <c r="BA82" s="107"/>
      <c r="BB82" s="116">
        <v>566.80999999999995</v>
      </c>
      <c r="BC82" s="114">
        <v>377.88</v>
      </c>
      <c r="BD82" s="118">
        <v>566.80999999999995</v>
      </c>
      <c r="BE82" s="105"/>
      <c r="BF82" s="184" t="s">
        <v>59</v>
      </c>
      <c r="BG82" s="111">
        <v>11101.99</v>
      </c>
      <c r="BH82" s="112">
        <v>444.07999999999993</v>
      </c>
      <c r="BI82" s="113">
        <v>11546.07</v>
      </c>
      <c r="BJ82" s="114">
        <v>7697.38</v>
      </c>
      <c r="BK82" s="115">
        <v>11546.07</v>
      </c>
      <c r="BL82" s="107"/>
      <c r="BM82" s="116">
        <v>6119.42</v>
      </c>
      <c r="BN82" s="114">
        <v>4079.6200000000003</v>
      </c>
      <c r="BO82" s="119">
        <v>6119.41</v>
      </c>
      <c r="BP82" s="107"/>
      <c r="BQ82" s="117">
        <v>3088.5800000000004</v>
      </c>
      <c r="BR82" s="114">
        <v>2059.0600000000004</v>
      </c>
      <c r="BS82" s="115">
        <v>3088.58</v>
      </c>
      <c r="BT82" s="107"/>
      <c r="BU82" s="116">
        <v>1039.1500000000001</v>
      </c>
      <c r="BV82" s="114">
        <v>692.77</v>
      </c>
      <c r="BW82" s="118">
        <v>1039.1500000000001</v>
      </c>
      <c r="BX82" s="105"/>
      <c r="BY82" s="185" t="s">
        <v>59</v>
      </c>
      <c r="BZ82" s="121">
        <v>5486.72</v>
      </c>
      <c r="CA82" s="122">
        <v>219.47000000000025</v>
      </c>
      <c r="CB82" s="123">
        <v>5706.1900000000005</v>
      </c>
      <c r="CC82" s="114">
        <v>3804.13</v>
      </c>
      <c r="CD82" s="115">
        <v>5706.19</v>
      </c>
      <c r="CE82" s="107"/>
      <c r="CF82" s="124">
        <v>3024.2900000000004</v>
      </c>
      <c r="CG82" s="75">
        <v>2016.2</v>
      </c>
      <c r="CH82" s="76">
        <v>3024.29</v>
      </c>
      <c r="CI82" s="107"/>
      <c r="CJ82" s="125">
        <v>1526.41</v>
      </c>
      <c r="CK82" s="114">
        <v>1017.61</v>
      </c>
      <c r="CL82" s="115">
        <v>1526.41</v>
      </c>
      <c r="CM82" s="107"/>
      <c r="CN82" s="124">
        <v>513.55999999999995</v>
      </c>
      <c r="CO82" s="114">
        <v>342.38</v>
      </c>
      <c r="CP82" s="118">
        <v>513.55999999999995</v>
      </c>
      <c r="CQ82" s="105"/>
      <c r="CR82" s="126" t="s">
        <v>59</v>
      </c>
      <c r="CS82" s="127">
        <v>3447.8700000000003</v>
      </c>
      <c r="CT82" s="128">
        <v>137.92000000000007</v>
      </c>
      <c r="CU82" s="129">
        <v>3585.7900000000004</v>
      </c>
      <c r="CV82" s="114">
        <v>2390.5300000000002</v>
      </c>
      <c r="CW82" s="115">
        <v>3585.79</v>
      </c>
      <c r="CX82" s="107"/>
      <c r="CY82" s="130">
        <v>1900.47</v>
      </c>
      <c r="CZ82" s="75">
        <v>1266.98</v>
      </c>
      <c r="DA82" s="76">
        <v>1900.47</v>
      </c>
      <c r="DB82" s="107"/>
      <c r="DC82" s="131">
        <v>959.2</v>
      </c>
      <c r="DD82" s="114">
        <v>639.47</v>
      </c>
      <c r="DE82" s="115">
        <v>959.2</v>
      </c>
      <c r="DF82" s="107"/>
      <c r="DG82" s="130">
        <v>322.73</v>
      </c>
      <c r="DH82" s="114">
        <v>215.16</v>
      </c>
      <c r="DI82" s="118">
        <v>322.73</v>
      </c>
    </row>
    <row r="83" spans="1:113" x14ac:dyDescent="0.2">
      <c r="A83" s="72" t="s">
        <v>60</v>
      </c>
      <c r="B83" s="74">
        <v>9106.18</v>
      </c>
      <c r="C83" s="74">
        <v>364.25</v>
      </c>
      <c r="D83" s="74">
        <v>9470.43</v>
      </c>
      <c r="E83" s="75">
        <v>6313.62</v>
      </c>
      <c r="F83" s="76">
        <v>9470.43</v>
      </c>
      <c r="G83" s="77"/>
      <c r="H83" s="103">
        <v>5019.33</v>
      </c>
      <c r="I83" s="75">
        <v>3346.22</v>
      </c>
      <c r="J83" s="76">
        <v>5019.33</v>
      </c>
      <c r="K83" s="77"/>
      <c r="L83" s="104">
        <v>2533.3500000000004</v>
      </c>
      <c r="M83" s="75">
        <v>1688.9</v>
      </c>
      <c r="N83" s="76">
        <v>2533.35</v>
      </c>
      <c r="O83" s="77"/>
      <c r="P83" s="103">
        <v>852.34</v>
      </c>
      <c r="Q83" s="75">
        <v>568.23</v>
      </c>
      <c r="R83" s="78">
        <v>852.34</v>
      </c>
      <c r="S83" s="105"/>
      <c r="T83" s="132" t="s">
        <v>60</v>
      </c>
      <c r="U83" s="74">
        <v>16694.64</v>
      </c>
      <c r="V83" s="74">
        <v>667.78999999999724</v>
      </c>
      <c r="W83" s="74">
        <v>17362.429999999997</v>
      </c>
      <c r="X83" s="75">
        <v>11574.960000000001</v>
      </c>
      <c r="Y83" s="76">
        <v>17362.43</v>
      </c>
      <c r="Z83" s="107"/>
      <c r="AA83" s="103">
        <v>9202.09</v>
      </c>
      <c r="AB83" s="114">
        <v>6134.74</v>
      </c>
      <c r="AC83" s="119">
        <v>9202.1</v>
      </c>
      <c r="AD83" s="107"/>
      <c r="AE83" s="104">
        <v>4644.46</v>
      </c>
      <c r="AF83" s="75">
        <v>3096.3100000000004</v>
      </c>
      <c r="AG83" s="76">
        <v>4644.46</v>
      </c>
      <c r="AH83" s="107"/>
      <c r="AI83" s="103">
        <v>1562.62</v>
      </c>
      <c r="AJ83" s="75">
        <v>1041.75</v>
      </c>
      <c r="AK83" s="78">
        <v>1562.62</v>
      </c>
      <c r="AL83" s="105"/>
      <c r="AM83" s="184" t="s">
        <v>102</v>
      </c>
      <c r="AN83" s="111">
        <v>6569.62</v>
      </c>
      <c r="AO83" s="112">
        <v>262.78999999999996</v>
      </c>
      <c r="AP83" s="113">
        <v>6832.41</v>
      </c>
      <c r="AQ83" s="114">
        <v>4554.9399999999996</v>
      </c>
      <c r="AR83" s="115">
        <v>6832.41</v>
      </c>
      <c r="AS83" s="107"/>
      <c r="AT83" s="116">
        <v>3621.1800000000003</v>
      </c>
      <c r="AU83" s="75">
        <v>2414.12</v>
      </c>
      <c r="AV83" s="76">
        <v>3621.18</v>
      </c>
      <c r="AW83" s="107"/>
      <c r="AX83" s="117">
        <v>1827.67</v>
      </c>
      <c r="AY83" s="114">
        <v>1218.45</v>
      </c>
      <c r="AZ83" s="115">
        <v>1827.67</v>
      </c>
      <c r="BA83" s="107"/>
      <c r="BB83" s="116">
        <v>614.91999999999996</v>
      </c>
      <c r="BC83" s="114">
        <v>409.95</v>
      </c>
      <c r="BD83" s="118">
        <v>614.91999999999996</v>
      </c>
      <c r="BE83" s="105"/>
      <c r="BF83" s="184" t="s">
        <v>60</v>
      </c>
      <c r="BG83" s="111">
        <v>12044.28</v>
      </c>
      <c r="BH83" s="112">
        <v>481.77999999999884</v>
      </c>
      <c r="BI83" s="113">
        <v>12526.06</v>
      </c>
      <c r="BJ83" s="114">
        <v>8350.7100000000009</v>
      </c>
      <c r="BK83" s="115">
        <v>12526.06</v>
      </c>
      <c r="BL83" s="107"/>
      <c r="BM83" s="116">
        <v>6638.8200000000006</v>
      </c>
      <c r="BN83" s="114">
        <v>4425.8900000000003</v>
      </c>
      <c r="BO83" s="119">
        <v>6638.8200000000006</v>
      </c>
      <c r="BP83" s="107"/>
      <c r="BQ83" s="117">
        <v>3350.73</v>
      </c>
      <c r="BR83" s="114">
        <v>2233.8200000000002</v>
      </c>
      <c r="BS83" s="115">
        <v>3350.73</v>
      </c>
      <c r="BT83" s="107"/>
      <c r="BU83" s="116">
        <v>1127.3499999999999</v>
      </c>
      <c r="BV83" s="114">
        <v>751.56999999999994</v>
      </c>
      <c r="BW83" s="118">
        <v>1127.3499999999999</v>
      </c>
      <c r="BX83" s="105"/>
      <c r="BY83" s="185" t="s">
        <v>60</v>
      </c>
      <c r="BZ83" s="121">
        <v>6544.12</v>
      </c>
      <c r="CA83" s="122">
        <v>261.77000000000044</v>
      </c>
      <c r="CB83" s="123">
        <v>6805.89</v>
      </c>
      <c r="CC83" s="114">
        <v>4537.26</v>
      </c>
      <c r="CD83" s="115">
        <v>6805.89</v>
      </c>
      <c r="CE83" s="107"/>
      <c r="CF83" s="124">
        <v>3607.13</v>
      </c>
      <c r="CG83" s="75">
        <v>2404.7600000000002</v>
      </c>
      <c r="CH83" s="76">
        <v>3607.13</v>
      </c>
      <c r="CI83" s="107"/>
      <c r="CJ83" s="125">
        <v>1820.58</v>
      </c>
      <c r="CK83" s="114">
        <v>1213.72</v>
      </c>
      <c r="CL83" s="115">
        <v>1820.58</v>
      </c>
      <c r="CM83" s="107"/>
      <c r="CN83" s="124">
        <v>612.54</v>
      </c>
      <c r="CO83" s="114">
        <v>408.36</v>
      </c>
      <c r="CP83" s="118">
        <v>612.54</v>
      </c>
      <c r="CQ83" s="105"/>
      <c r="CR83" s="126" t="s">
        <v>60</v>
      </c>
      <c r="CS83" s="127">
        <v>3724.0800000000004</v>
      </c>
      <c r="CT83" s="128">
        <v>148.9699999999998</v>
      </c>
      <c r="CU83" s="129">
        <v>3873.05</v>
      </c>
      <c r="CV83" s="114">
        <v>2582.0400000000004</v>
      </c>
      <c r="CW83" s="115">
        <v>3873.05</v>
      </c>
      <c r="CX83" s="107"/>
      <c r="CY83" s="130">
        <v>2052.7200000000003</v>
      </c>
      <c r="CZ83" s="75">
        <v>1368.48</v>
      </c>
      <c r="DA83" s="76">
        <v>2052.7199999999998</v>
      </c>
      <c r="DB83" s="107"/>
      <c r="DC83" s="131">
        <v>1036.05</v>
      </c>
      <c r="DD83" s="114">
        <v>690.7</v>
      </c>
      <c r="DE83" s="115">
        <v>1036.05</v>
      </c>
      <c r="DF83" s="107"/>
      <c r="DG83" s="130">
        <v>348.58</v>
      </c>
      <c r="DH83" s="114">
        <v>232.39</v>
      </c>
      <c r="DI83" s="118">
        <v>348.58</v>
      </c>
    </row>
    <row r="84" spans="1:113" x14ac:dyDescent="0.2">
      <c r="A84" s="72" t="s">
        <v>61</v>
      </c>
      <c r="B84" s="74">
        <v>13659.27</v>
      </c>
      <c r="C84" s="74">
        <v>546.3799999999992</v>
      </c>
      <c r="D84" s="74">
        <v>14205.65</v>
      </c>
      <c r="E84" s="75">
        <v>9470.44</v>
      </c>
      <c r="F84" s="76">
        <v>14205.65</v>
      </c>
      <c r="G84" s="77"/>
      <c r="H84" s="103">
        <v>7529</v>
      </c>
      <c r="I84" s="75">
        <v>5019.34</v>
      </c>
      <c r="J84" s="76">
        <v>7529</v>
      </c>
      <c r="K84" s="77"/>
      <c r="L84" s="104">
        <v>3800.0200000000004</v>
      </c>
      <c r="M84" s="75">
        <v>2533.3500000000004</v>
      </c>
      <c r="N84" s="76">
        <v>3800.02</v>
      </c>
      <c r="O84" s="77"/>
      <c r="P84" s="103">
        <v>1278.51</v>
      </c>
      <c r="Q84" s="75">
        <v>852.34</v>
      </c>
      <c r="R84" s="78">
        <v>1278.51</v>
      </c>
      <c r="S84" s="105"/>
      <c r="T84" s="132" t="s">
        <v>61</v>
      </c>
      <c r="U84" s="74">
        <v>25041.969999999998</v>
      </c>
      <c r="V84" s="74">
        <v>1001.6800000000003</v>
      </c>
      <c r="W84" s="74">
        <v>26043.649999999998</v>
      </c>
      <c r="X84" s="75">
        <v>17362.439999999999</v>
      </c>
      <c r="Y84" s="76">
        <v>26043.65</v>
      </c>
      <c r="Z84" s="107"/>
      <c r="AA84" s="103">
        <v>13803.14</v>
      </c>
      <c r="AB84" s="114">
        <v>9202.11</v>
      </c>
      <c r="AC84" s="119">
        <v>13803.15</v>
      </c>
      <c r="AD84" s="107"/>
      <c r="AE84" s="104">
        <v>6966.68</v>
      </c>
      <c r="AF84" s="75">
        <v>4644.46</v>
      </c>
      <c r="AG84" s="76">
        <v>6966.68</v>
      </c>
      <c r="AH84" s="107"/>
      <c r="AI84" s="103">
        <v>2343.9300000000003</v>
      </c>
      <c r="AJ84" s="75">
        <v>1562.62</v>
      </c>
      <c r="AK84" s="78">
        <v>2343.9299999999998</v>
      </c>
      <c r="AL84" s="105"/>
      <c r="AM84" s="110" t="s">
        <v>61</v>
      </c>
      <c r="AN84" s="111">
        <v>9854.43</v>
      </c>
      <c r="AO84" s="112">
        <v>394.19000000000051</v>
      </c>
      <c r="AP84" s="113">
        <v>10248.620000000001</v>
      </c>
      <c r="AQ84" s="114">
        <v>6832.42</v>
      </c>
      <c r="AR84" s="115">
        <v>10248.620000000001</v>
      </c>
      <c r="AS84" s="107"/>
      <c r="AT84" s="116">
        <v>5431.77</v>
      </c>
      <c r="AU84" s="75">
        <v>3621.18</v>
      </c>
      <c r="AV84" s="76">
        <v>5431.77</v>
      </c>
      <c r="AW84" s="107"/>
      <c r="AX84" s="117">
        <v>2741.51</v>
      </c>
      <c r="AY84" s="114">
        <v>1827.68</v>
      </c>
      <c r="AZ84" s="115">
        <v>2741.51</v>
      </c>
      <c r="BA84" s="107"/>
      <c r="BB84" s="116">
        <v>922.38</v>
      </c>
      <c r="BC84" s="114">
        <v>614.91999999999996</v>
      </c>
      <c r="BD84" s="118">
        <v>922.38</v>
      </c>
      <c r="BE84" s="105"/>
      <c r="BF84" s="110" t="s">
        <v>61</v>
      </c>
      <c r="BG84" s="111">
        <v>18066.429999999997</v>
      </c>
      <c r="BH84" s="112">
        <v>722.66000000000349</v>
      </c>
      <c r="BI84" s="113">
        <v>18789.09</v>
      </c>
      <c r="BJ84" s="114">
        <v>12526.06</v>
      </c>
      <c r="BK84" s="115">
        <v>18789.09</v>
      </c>
      <c r="BL84" s="107"/>
      <c r="BM84" s="116">
        <v>9958.2199999999993</v>
      </c>
      <c r="BN84" s="114">
        <v>6638.84</v>
      </c>
      <c r="BO84" s="119">
        <v>9958.23</v>
      </c>
      <c r="BP84" s="107"/>
      <c r="BQ84" s="117">
        <v>5026.09</v>
      </c>
      <c r="BR84" s="114">
        <v>3350.73</v>
      </c>
      <c r="BS84" s="115">
        <v>5026.09</v>
      </c>
      <c r="BT84" s="107"/>
      <c r="BU84" s="116">
        <v>1691.02</v>
      </c>
      <c r="BV84" s="114">
        <v>1127.3499999999999</v>
      </c>
      <c r="BW84" s="118">
        <v>1691.02</v>
      </c>
      <c r="BX84" s="105"/>
      <c r="BY84" s="120" t="s">
        <v>61</v>
      </c>
      <c r="BZ84" s="121">
        <v>9816.19</v>
      </c>
      <c r="CA84" s="122">
        <v>392.64999999999964</v>
      </c>
      <c r="CB84" s="123">
        <v>10208.84</v>
      </c>
      <c r="CC84" s="114">
        <v>6805.9000000000005</v>
      </c>
      <c r="CD84" s="115">
        <v>10208.84</v>
      </c>
      <c r="CE84" s="107"/>
      <c r="CF84" s="124">
        <v>5410.6900000000005</v>
      </c>
      <c r="CG84" s="75">
        <v>3607.13</v>
      </c>
      <c r="CH84" s="76">
        <v>5410.69</v>
      </c>
      <c r="CI84" s="107"/>
      <c r="CJ84" s="125">
        <v>2730.8700000000003</v>
      </c>
      <c r="CK84" s="114">
        <v>1820.58</v>
      </c>
      <c r="CL84" s="115">
        <v>2730.87</v>
      </c>
      <c r="CM84" s="107"/>
      <c r="CN84" s="124">
        <v>918.8</v>
      </c>
      <c r="CO84" s="114">
        <v>612.54</v>
      </c>
      <c r="CP84" s="118">
        <v>918.8</v>
      </c>
      <c r="CQ84" s="105"/>
      <c r="CR84" s="126" t="s">
        <v>61</v>
      </c>
      <c r="CS84" s="127">
        <v>5586.13</v>
      </c>
      <c r="CT84" s="128">
        <v>223.44999999999982</v>
      </c>
      <c r="CU84" s="129">
        <v>5809.58</v>
      </c>
      <c r="CV84" s="114">
        <v>3873.0600000000004</v>
      </c>
      <c r="CW84" s="115">
        <v>5809.58</v>
      </c>
      <c r="CX84" s="107"/>
      <c r="CY84" s="130">
        <v>3079.0800000000004</v>
      </c>
      <c r="CZ84" s="75">
        <v>2052.7199999999998</v>
      </c>
      <c r="DA84" s="76">
        <v>3079.08</v>
      </c>
      <c r="DB84" s="107"/>
      <c r="DC84" s="131">
        <v>1554.07</v>
      </c>
      <c r="DD84" s="114">
        <v>1036.05</v>
      </c>
      <c r="DE84" s="115">
        <v>1554.07</v>
      </c>
      <c r="DF84" s="107"/>
      <c r="DG84" s="130">
        <v>522.87</v>
      </c>
      <c r="DH84" s="114">
        <v>348.58</v>
      </c>
      <c r="DI84" s="118">
        <v>522.87</v>
      </c>
    </row>
    <row r="85" spans="1:113" s="163" customFormat="1" x14ac:dyDescent="0.2">
      <c r="A85" s="72" t="s">
        <v>62</v>
      </c>
      <c r="B85" s="133">
        <v>27318.53</v>
      </c>
      <c r="C85" s="74">
        <v>1092.7700000000004</v>
      </c>
      <c r="D85" s="74">
        <v>28411.3</v>
      </c>
      <c r="E85" s="75">
        <v>18940.87</v>
      </c>
      <c r="F85" s="76">
        <v>28411.3</v>
      </c>
      <c r="G85" s="77"/>
      <c r="H85" s="103">
        <v>15057.99</v>
      </c>
      <c r="I85" s="75">
        <v>10038.66</v>
      </c>
      <c r="J85" s="76">
        <v>15057.99</v>
      </c>
      <c r="K85" s="77"/>
      <c r="L85" s="104">
        <v>7600.0300000000007</v>
      </c>
      <c r="M85" s="75">
        <v>5066.6900000000005</v>
      </c>
      <c r="N85" s="76">
        <v>7600.03</v>
      </c>
      <c r="O85" s="77"/>
      <c r="P85" s="103">
        <v>2557.0200000000004</v>
      </c>
      <c r="Q85" s="75">
        <v>1704.68</v>
      </c>
      <c r="R85" s="78">
        <v>2557.02</v>
      </c>
      <c r="S85" s="105"/>
      <c r="T85" s="132" t="s">
        <v>62</v>
      </c>
      <c r="U85" s="133">
        <v>50083.93</v>
      </c>
      <c r="V85" s="74">
        <v>2003.3700000000026</v>
      </c>
      <c r="W85" s="74">
        <v>52087.3</v>
      </c>
      <c r="X85" s="75">
        <v>34724.870000000003</v>
      </c>
      <c r="Y85" s="76">
        <v>52087.3</v>
      </c>
      <c r="Z85" s="107"/>
      <c r="AA85" s="103">
        <v>27606.269999999997</v>
      </c>
      <c r="AB85" s="114">
        <v>18404.22</v>
      </c>
      <c r="AC85" s="119">
        <v>27606.3</v>
      </c>
      <c r="AD85" s="107"/>
      <c r="AE85" s="104">
        <v>13933.36</v>
      </c>
      <c r="AF85" s="75">
        <v>9288.91</v>
      </c>
      <c r="AG85" s="76">
        <v>13933.36</v>
      </c>
      <c r="AH85" s="107"/>
      <c r="AI85" s="103">
        <v>4687.8600000000006</v>
      </c>
      <c r="AJ85" s="75">
        <v>3125.24</v>
      </c>
      <c r="AK85" s="78">
        <v>4687.8599999999997</v>
      </c>
      <c r="AL85" s="105"/>
      <c r="AM85" s="110" t="s">
        <v>62</v>
      </c>
      <c r="AN85" s="112">
        <v>19708.859999999997</v>
      </c>
      <c r="AO85" s="112">
        <v>788.38000000000466</v>
      </c>
      <c r="AP85" s="113">
        <v>20497.240000000002</v>
      </c>
      <c r="AQ85" s="114">
        <v>13664.83</v>
      </c>
      <c r="AR85" s="115">
        <v>20497.240000000002</v>
      </c>
      <c r="AS85" s="107"/>
      <c r="AT85" s="116">
        <v>10863.54</v>
      </c>
      <c r="AU85" s="75">
        <v>7242.36</v>
      </c>
      <c r="AV85" s="76">
        <v>10863.54</v>
      </c>
      <c r="AW85" s="107"/>
      <c r="AX85" s="117">
        <v>5483.02</v>
      </c>
      <c r="AY85" s="114">
        <v>3655.3500000000004</v>
      </c>
      <c r="AZ85" s="115">
        <v>5483.02</v>
      </c>
      <c r="BA85" s="107"/>
      <c r="BB85" s="116">
        <v>1844.76</v>
      </c>
      <c r="BC85" s="114">
        <v>1229.8399999999999</v>
      </c>
      <c r="BD85" s="118">
        <v>1844.76</v>
      </c>
      <c r="BE85" s="105"/>
      <c r="BF85" s="110" t="s">
        <v>62</v>
      </c>
      <c r="BG85" s="112">
        <v>36132.86</v>
      </c>
      <c r="BH85" s="112">
        <v>1445.3199999999997</v>
      </c>
      <c r="BI85" s="113">
        <v>37578.18</v>
      </c>
      <c r="BJ85" s="114">
        <v>25052.12</v>
      </c>
      <c r="BK85" s="115">
        <v>37578.18</v>
      </c>
      <c r="BL85" s="107"/>
      <c r="BM85" s="116">
        <v>19916.439999999999</v>
      </c>
      <c r="BN85" s="114">
        <v>13277.68</v>
      </c>
      <c r="BO85" s="119">
        <v>19916.46</v>
      </c>
      <c r="BP85" s="107"/>
      <c r="BQ85" s="117">
        <v>10052.17</v>
      </c>
      <c r="BR85" s="114">
        <v>6701.45</v>
      </c>
      <c r="BS85" s="115">
        <v>10052.17</v>
      </c>
      <c r="BT85" s="107"/>
      <c r="BU85" s="116">
        <v>3382.0400000000004</v>
      </c>
      <c r="BV85" s="114">
        <v>2254.7000000000003</v>
      </c>
      <c r="BW85" s="118">
        <v>3382.04</v>
      </c>
      <c r="BX85" s="105"/>
      <c r="BY85" s="120" t="s">
        <v>62</v>
      </c>
      <c r="BZ85" s="122">
        <v>19632.37</v>
      </c>
      <c r="CA85" s="122">
        <v>785.31000000000131</v>
      </c>
      <c r="CB85" s="123">
        <v>20417.68</v>
      </c>
      <c r="CC85" s="114">
        <v>13611.79</v>
      </c>
      <c r="CD85" s="115">
        <v>20417.68</v>
      </c>
      <c r="CE85" s="107"/>
      <c r="CF85" s="124">
        <v>10821.380000000001</v>
      </c>
      <c r="CG85" s="75">
        <v>7214.26</v>
      </c>
      <c r="CH85" s="76">
        <v>10821.38</v>
      </c>
      <c r="CI85" s="107"/>
      <c r="CJ85" s="125">
        <v>5461.7300000000005</v>
      </c>
      <c r="CK85" s="114">
        <v>3641.1600000000003</v>
      </c>
      <c r="CL85" s="115">
        <v>5461.73</v>
      </c>
      <c r="CM85" s="107"/>
      <c r="CN85" s="124">
        <v>1837.6</v>
      </c>
      <c r="CO85" s="114">
        <v>1225.07</v>
      </c>
      <c r="CP85" s="118">
        <v>1837.6</v>
      </c>
      <c r="CQ85" s="105"/>
      <c r="CR85" s="126" t="s">
        <v>62</v>
      </c>
      <c r="CS85" s="128">
        <v>11172.25</v>
      </c>
      <c r="CT85" s="128">
        <v>446.90999999999985</v>
      </c>
      <c r="CU85" s="129">
        <v>11619.16</v>
      </c>
      <c r="CV85" s="114">
        <v>7746.1100000000006</v>
      </c>
      <c r="CW85" s="115">
        <v>11619.16</v>
      </c>
      <c r="CX85" s="107"/>
      <c r="CY85" s="130">
        <v>6158.16</v>
      </c>
      <c r="CZ85" s="75">
        <v>4105.4399999999996</v>
      </c>
      <c r="DA85" s="76">
        <v>6158.16</v>
      </c>
      <c r="DB85" s="107"/>
      <c r="DC85" s="131">
        <v>3108.13</v>
      </c>
      <c r="DD85" s="114">
        <v>2072.09</v>
      </c>
      <c r="DE85" s="115">
        <v>3108.13</v>
      </c>
      <c r="DF85" s="107"/>
      <c r="DG85" s="130">
        <v>1045.73</v>
      </c>
      <c r="DH85" s="114">
        <v>697.16</v>
      </c>
      <c r="DI85" s="118">
        <v>1045.73</v>
      </c>
    </row>
    <row r="86" spans="1:113" x14ac:dyDescent="0.2">
      <c r="A86" s="72" t="s">
        <v>63</v>
      </c>
      <c r="B86" s="74">
        <v>32782.240000000005</v>
      </c>
      <c r="C86" s="74">
        <v>1311.3199999999924</v>
      </c>
      <c r="D86" s="74">
        <v>34093.56</v>
      </c>
      <c r="E86" s="75">
        <v>22729.040000000001</v>
      </c>
      <c r="F86" s="76">
        <v>34093.56</v>
      </c>
      <c r="G86" s="77"/>
      <c r="H86" s="103">
        <v>18069.59</v>
      </c>
      <c r="I86" s="75">
        <v>12046.4</v>
      </c>
      <c r="J86" s="76">
        <v>18069.59</v>
      </c>
      <c r="K86" s="77"/>
      <c r="L86" s="104">
        <v>9120.0300000000007</v>
      </c>
      <c r="M86" s="75">
        <v>6080.02</v>
      </c>
      <c r="N86" s="76">
        <v>9120.0300000000007</v>
      </c>
      <c r="O86" s="77"/>
      <c r="P86" s="103">
        <v>3068.4300000000003</v>
      </c>
      <c r="Q86" s="75">
        <v>2045.62</v>
      </c>
      <c r="R86" s="78">
        <v>3068.43</v>
      </c>
      <c r="S86" s="105"/>
      <c r="T86" s="72" t="s">
        <v>63</v>
      </c>
      <c r="U86" s="74">
        <v>60100.72</v>
      </c>
      <c r="V86" s="74">
        <v>2404.0400000000009</v>
      </c>
      <c r="W86" s="74">
        <v>62504.76</v>
      </c>
      <c r="X86" s="75">
        <v>41669.839999999997</v>
      </c>
      <c r="Y86" s="76">
        <v>62504.76</v>
      </c>
      <c r="Z86" s="107"/>
      <c r="AA86" s="103">
        <v>33127.53</v>
      </c>
      <c r="AB86" s="114">
        <v>22085.07</v>
      </c>
      <c r="AC86" s="119">
        <v>33127.56</v>
      </c>
      <c r="AD86" s="107"/>
      <c r="AE86" s="104">
        <v>16720.03</v>
      </c>
      <c r="AF86" s="75">
        <v>11146.69</v>
      </c>
      <c r="AG86" s="76">
        <v>16720.03</v>
      </c>
      <c r="AH86" s="107"/>
      <c r="AI86" s="103">
        <v>5625.43</v>
      </c>
      <c r="AJ86" s="75">
        <v>3750.2900000000004</v>
      </c>
      <c r="AK86" s="78">
        <v>5625.43</v>
      </c>
      <c r="AL86" s="105"/>
      <c r="AM86" s="134" t="s">
        <v>63</v>
      </c>
      <c r="AN86" s="111">
        <v>23650.639999999999</v>
      </c>
      <c r="AO86" s="112">
        <v>946.04999999999927</v>
      </c>
      <c r="AP86" s="113">
        <v>24596.69</v>
      </c>
      <c r="AQ86" s="114">
        <v>16397.8</v>
      </c>
      <c r="AR86" s="115">
        <v>24596.69</v>
      </c>
      <c r="AS86" s="107"/>
      <c r="AT86" s="116">
        <v>13036.25</v>
      </c>
      <c r="AU86" s="75">
        <v>8690.84</v>
      </c>
      <c r="AV86" s="76">
        <v>13036.25</v>
      </c>
      <c r="AW86" s="107"/>
      <c r="AX86" s="117">
        <v>6579.62</v>
      </c>
      <c r="AY86" s="114">
        <v>4386.42</v>
      </c>
      <c r="AZ86" s="115">
        <v>6579.62</v>
      </c>
      <c r="BA86" s="107"/>
      <c r="BB86" s="116">
        <v>2213.71</v>
      </c>
      <c r="BC86" s="114">
        <v>1475.81</v>
      </c>
      <c r="BD86" s="118">
        <v>2213.71</v>
      </c>
      <c r="BE86" s="105"/>
      <c r="BF86" s="134" t="s">
        <v>63</v>
      </c>
      <c r="BG86" s="111">
        <v>43359.43</v>
      </c>
      <c r="BH86" s="112">
        <v>1734.3899999999994</v>
      </c>
      <c r="BI86" s="113">
        <v>45093.82</v>
      </c>
      <c r="BJ86" s="114">
        <v>30062.55</v>
      </c>
      <c r="BK86" s="115">
        <v>45093.82</v>
      </c>
      <c r="BL86" s="107"/>
      <c r="BM86" s="116">
        <v>23899.73</v>
      </c>
      <c r="BN86" s="114">
        <v>15933.22</v>
      </c>
      <c r="BO86" s="119">
        <v>23899.759999999998</v>
      </c>
      <c r="BP86" s="107"/>
      <c r="BQ86" s="117">
        <v>12062.6</v>
      </c>
      <c r="BR86" s="114">
        <v>8041.74</v>
      </c>
      <c r="BS86" s="115">
        <v>12062.6</v>
      </c>
      <c r="BT86" s="107"/>
      <c r="BU86" s="116">
        <v>4058.4500000000003</v>
      </c>
      <c r="BV86" s="114">
        <v>2705.6400000000003</v>
      </c>
      <c r="BW86" s="118">
        <v>4058.45</v>
      </c>
      <c r="BX86" s="105"/>
      <c r="BY86" s="135" t="s">
        <v>63</v>
      </c>
      <c r="BZ86" s="121">
        <v>23558.85</v>
      </c>
      <c r="CA86" s="122">
        <v>942.36999999999898</v>
      </c>
      <c r="CB86" s="123">
        <v>24501.219999999998</v>
      </c>
      <c r="CC86" s="114">
        <v>16334.15</v>
      </c>
      <c r="CD86" s="115">
        <v>24501.22</v>
      </c>
      <c r="CE86" s="107"/>
      <c r="CF86" s="124">
        <v>12985.65</v>
      </c>
      <c r="CG86" s="75">
        <v>8657.1</v>
      </c>
      <c r="CH86" s="76">
        <v>12985.65</v>
      </c>
      <c r="CI86" s="107"/>
      <c r="CJ86" s="125">
        <v>6554.08</v>
      </c>
      <c r="CK86" s="114">
        <v>4369.3900000000003</v>
      </c>
      <c r="CL86" s="115">
        <v>6554.08</v>
      </c>
      <c r="CM86" s="107"/>
      <c r="CN86" s="124">
        <v>2205.11</v>
      </c>
      <c r="CO86" s="114">
        <v>1470.08</v>
      </c>
      <c r="CP86" s="118">
        <v>2205.11</v>
      </c>
      <c r="CQ86" s="105"/>
      <c r="CR86" s="136" t="s">
        <v>63</v>
      </c>
      <c r="CS86" s="127">
        <v>13406.710000000001</v>
      </c>
      <c r="CT86" s="128">
        <v>536.28999999999905</v>
      </c>
      <c r="CU86" s="129">
        <v>13943</v>
      </c>
      <c r="CV86" s="114">
        <v>9295.34</v>
      </c>
      <c r="CW86" s="115">
        <v>13943</v>
      </c>
      <c r="CX86" s="107"/>
      <c r="CY86" s="130">
        <v>7389.79</v>
      </c>
      <c r="CZ86" s="75">
        <v>4926.5300000000007</v>
      </c>
      <c r="DA86" s="76">
        <v>7389.79</v>
      </c>
      <c r="DB86" s="107"/>
      <c r="DC86" s="131">
        <v>3729.76</v>
      </c>
      <c r="DD86" s="114">
        <v>2486.5100000000002</v>
      </c>
      <c r="DE86" s="115">
        <v>3729.76</v>
      </c>
      <c r="DF86" s="107"/>
      <c r="DG86" s="130">
        <v>1254.8699999999999</v>
      </c>
      <c r="DH86" s="114">
        <v>836.58</v>
      </c>
      <c r="DI86" s="118">
        <v>1254.8699999999999</v>
      </c>
    </row>
    <row r="87" spans="1:113" x14ac:dyDescent="0.2">
      <c r="A87" s="72" t="s">
        <v>64</v>
      </c>
      <c r="B87" s="74">
        <v>39338.69</v>
      </c>
      <c r="C87" s="74">
        <v>1573.5899999999965</v>
      </c>
      <c r="D87" s="74">
        <v>40912.28</v>
      </c>
      <c r="E87" s="75">
        <v>27274.859999999997</v>
      </c>
      <c r="F87" s="76">
        <v>40912.28</v>
      </c>
      <c r="G87" s="77"/>
      <c r="H87" s="103">
        <v>21683.51</v>
      </c>
      <c r="I87" s="75">
        <v>14455.68</v>
      </c>
      <c r="J87" s="76">
        <v>21683.51</v>
      </c>
      <c r="K87" s="77"/>
      <c r="L87" s="104">
        <v>10944.04</v>
      </c>
      <c r="M87" s="75">
        <v>7296.0300000000007</v>
      </c>
      <c r="N87" s="76">
        <v>10944.04</v>
      </c>
      <c r="O87" s="77"/>
      <c r="P87" s="103">
        <v>3682.11</v>
      </c>
      <c r="Q87" s="75">
        <v>2454.7399999999998</v>
      </c>
      <c r="R87" s="78">
        <v>3682.11</v>
      </c>
      <c r="S87" s="105"/>
      <c r="T87" s="72" t="s">
        <v>64</v>
      </c>
      <c r="U87" s="74">
        <v>72120.86</v>
      </c>
      <c r="V87" s="74">
        <v>2884.8600000000006</v>
      </c>
      <c r="W87" s="74">
        <v>75005.72</v>
      </c>
      <c r="X87" s="75">
        <v>50003.82</v>
      </c>
      <c r="Y87" s="76">
        <v>75005.72</v>
      </c>
      <c r="Z87" s="107"/>
      <c r="AA87" s="103">
        <v>39753.040000000001</v>
      </c>
      <c r="AB87" s="114">
        <v>26502.09</v>
      </c>
      <c r="AC87" s="119">
        <v>39753.08</v>
      </c>
      <c r="AD87" s="107"/>
      <c r="AE87" s="104">
        <v>20064.039999999997</v>
      </c>
      <c r="AF87" s="75">
        <v>13376.03</v>
      </c>
      <c r="AG87" s="76">
        <v>20064.04</v>
      </c>
      <c r="AH87" s="107"/>
      <c r="AI87" s="103">
        <v>6750.52</v>
      </c>
      <c r="AJ87" s="75">
        <v>4500.3500000000004</v>
      </c>
      <c r="AK87" s="78">
        <v>6750.52</v>
      </c>
      <c r="AL87" s="105"/>
      <c r="AM87" s="134" t="s">
        <v>64</v>
      </c>
      <c r="AN87" s="111">
        <v>28380.76</v>
      </c>
      <c r="AO87" s="112">
        <v>1135.2700000000004</v>
      </c>
      <c r="AP87" s="113">
        <v>29516.03</v>
      </c>
      <c r="AQ87" s="114">
        <v>19677.359999999997</v>
      </c>
      <c r="AR87" s="115">
        <v>29516.03</v>
      </c>
      <c r="AS87" s="107"/>
      <c r="AT87" s="116">
        <v>15643.5</v>
      </c>
      <c r="AU87" s="75">
        <v>10429</v>
      </c>
      <c r="AV87" s="76">
        <v>15643.5</v>
      </c>
      <c r="AW87" s="107"/>
      <c r="AX87" s="117">
        <v>7895.54</v>
      </c>
      <c r="AY87" s="114">
        <v>5263.7</v>
      </c>
      <c r="AZ87" s="115">
        <v>7895.54</v>
      </c>
      <c r="BA87" s="107"/>
      <c r="BB87" s="116">
        <v>2656.4500000000003</v>
      </c>
      <c r="BC87" s="114">
        <v>1770.97</v>
      </c>
      <c r="BD87" s="118">
        <v>2656.45</v>
      </c>
      <c r="BE87" s="105"/>
      <c r="BF87" s="134" t="s">
        <v>64</v>
      </c>
      <c r="BG87" s="111">
        <v>52031.32</v>
      </c>
      <c r="BH87" s="112">
        <v>2081.2700000000041</v>
      </c>
      <c r="BI87" s="113">
        <v>54112.590000000004</v>
      </c>
      <c r="BJ87" s="114">
        <v>36075.06</v>
      </c>
      <c r="BK87" s="115">
        <v>54112.59</v>
      </c>
      <c r="BL87" s="107"/>
      <c r="BM87" s="116">
        <v>28679.679999999997</v>
      </c>
      <c r="BN87" s="114">
        <v>19119.87</v>
      </c>
      <c r="BO87" s="119">
        <v>28679.719999999998</v>
      </c>
      <c r="BP87" s="107"/>
      <c r="BQ87" s="117">
        <v>14475.12</v>
      </c>
      <c r="BR87" s="114">
        <v>9650.08</v>
      </c>
      <c r="BS87" s="115">
        <v>14475.12</v>
      </c>
      <c r="BT87" s="107"/>
      <c r="BU87" s="116">
        <v>4870.1400000000003</v>
      </c>
      <c r="BV87" s="114">
        <v>3246.76</v>
      </c>
      <c r="BW87" s="118">
        <v>4870.1400000000003</v>
      </c>
      <c r="BX87" s="105"/>
      <c r="BY87" s="135" t="s">
        <v>64</v>
      </c>
      <c r="BZ87" s="121">
        <v>28270.62</v>
      </c>
      <c r="CA87" s="122">
        <v>1130.8499999999985</v>
      </c>
      <c r="CB87" s="123">
        <v>29401.469999999998</v>
      </c>
      <c r="CC87" s="114">
        <v>19600.98</v>
      </c>
      <c r="CD87" s="115">
        <v>29401.47</v>
      </c>
      <c r="CE87" s="107"/>
      <c r="CF87" s="124">
        <v>15582.78</v>
      </c>
      <c r="CG87" s="75">
        <v>10388.52</v>
      </c>
      <c r="CH87" s="76">
        <v>15582.78</v>
      </c>
      <c r="CI87" s="107"/>
      <c r="CJ87" s="125">
        <v>7864.9000000000005</v>
      </c>
      <c r="CK87" s="114">
        <v>5243.27</v>
      </c>
      <c r="CL87" s="115">
        <v>7864.9</v>
      </c>
      <c r="CM87" s="107"/>
      <c r="CN87" s="124">
        <v>2646.1400000000003</v>
      </c>
      <c r="CO87" s="114">
        <v>1764.1</v>
      </c>
      <c r="CP87" s="118">
        <v>2646.14</v>
      </c>
      <c r="CQ87" s="105"/>
      <c r="CR87" s="136" t="s">
        <v>64</v>
      </c>
      <c r="CS87" s="127">
        <v>16088.06</v>
      </c>
      <c r="CT87" s="128">
        <v>643.53999999999905</v>
      </c>
      <c r="CU87" s="129">
        <v>16731.599999999999</v>
      </c>
      <c r="CV87" s="114">
        <v>11154.4</v>
      </c>
      <c r="CW87" s="115">
        <v>16731.599999999999</v>
      </c>
      <c r="CX87" s="107"/>
      <c r="CY87" s="130">
        <v>8867.75</v>
      </c>
      <c r="CZ87" s="75">
        <v>5911.84</v>
      </c>
      <c r="DA87" s="76">
        <v>8867.75</v>
      </c>
      <c r="DB87" s="107"/>
      <c r="DC87" s="131">
        <v>4475.71</v>
      </c>
      <c r="DD87" s="114">
        <v>2983.8100000000004</v>
      </c>
      <c r="DE87" s="115">
        <v>4475.71</v>
      </c>
      <c r="DF87" s="107"/>
      <c r="DG87" s="130">
        <v>1505.85</v>
      </c>
      <c r="DH87" s="114">
        <v>1003.9</v>
      </c>
      <c r="DI87" s="118">
        <v>1505.85</v>
      </c>
    </row>
    <row r="88" spans="1:113" x14ac:dyDescent="0.2">
      <c r="A88" s="72" t="s">
        <v>65</v>
      </c>
      <c r="B88" s="74">
        <v>47206.44</v>
      </c>
      <c r="C88" s="74">
        <v>1888.3000000000029</v>
      </c>
      <c r="D88" s="74">
        <v>49094.740000000005</v>
      </c>
      <c r="E88" s="75">
        <v>32729.829999999998</v>
      </c>
      <c r="F88" s="76">
        <v>49094.74</v>
      </c>
      <c r="G88" s="77"/>
      <c r="H88" s="103">
        <v>26020.219999999998</v>
      </c>
      <c r="I88" s="75">
        <v>17346.82</v>
      </c>
      <c r="J88" s="76">
        <v>26020.22</v>
      </c>
      <c r="K88" s="77"/>
      <c r="L88" s="104">
        <v>13132.85</v>
      </c>
      <c r="M88" s="75">
        <v>8755.24</v>
      </c>
      <c r="N88" s="76">
        <v>13132.85</v>
      </c>
      <c r="O88" s="77"/>
      <c r="P88" s="103">
        <v>4418.5300000000007</v>
      </c>
      <c r="Q88" s="75">
        <v>2945.69</v>
      </c>
      <c r="R88" s="78">
        <v>4418.53</v>
      </c>
      <c r="S88" s="105"/>
      <c r="T88" s="72" t="s">
        <v>65</v>
      </c>
      <c r="U88" s="74">
        <v>86545.04</v>
      </c>
      <c r="V88" s="74">
        <v>3461.8300000000017</v>
      </c>
      <c r="W88" s="74">
        <v>90006.87</v>
      </c>
      <c r="X88" s="75">
        <v>60004.58</v>
      </c>
      <c r="Y88" s="76">
        <v>90006.87</v>
      </c>
      <c r="Z88" s="107"/>
      <c r="AA88" s="103">
        <v>47703.65</v>
      </c>
      <c r="AB88" s="114">
        <v>31802.51</v>
      </c>
      <c r="AC88" s="119">
        <v>47703.700000000004</v>
      </c>
      <c r="AD88" s="107"/>
      <c r="AE88" s="104">
        <v>24076.84</v>
      </c>
      <c r="AF88" s="75">
        <v>16051.23</v>
      </c>
      <c r="AG88" s="76">
        <v>24076.84</v>
      </c>
      <c r="AH88" s="107"/>
      <c r="AI88" s="103">
        <v>8100.62</v>
      </c>
      <c r="AJ88" s="75">
        <v>5400.42</v>
      </c>
      <c r="AK88" s="78">
        <v>8100.62</v>
      </c>
      <c r="AL88" s="105"/>
      <c r="AM88" s="134" t="s">
        <v>65</v>
      </c>
      <c r="AN88" s="111">
        <v>34056.920000000006</v>
      </c>
      <c r="AO88" s="112">
        <v>1362.3199999999997</v>
      </c>
      <c r="AP88" s="113">
        <v>35419.240000000005</v>
      </c>
      <c r="AQ88" s="114">
        <v>23612.829999999998</v>
      </c>
      <c r="AR88" s="115">
        <v>35419.24</v>
      </c>
      <c r="AS88" s="107"/>
      <c r="AT88" s="116">
        <v>18772.199999999997</v>
      </c>
      <c r="AU88" s="75">
        <v>12514.8</v>
      </c>
      <c r="AV88" s="76">
        <v>18772.2</v>
      </c>
      <c r="AW88" s="107"/>
      <c r="AX88" s="117">
        <v>9474.65</v>
      </c>
      <c r="AY88" s="114">
        <v>6316.4400000000005</v>
      </c>
      <c r="AZ88" s="115">
        <v>9474.65</v>
      </c>
      <c r="BA88" s="107"/>
      <c r="BB88" s="116">
        <v>3187.7400000000002</v>
      </c>
      <c r="BC88" s="114">
        <v>2125.16</v>
      </c>
      <c r="BD88" s="118">
        <v>3187.74</v>
      </c>
      <c r="BE88" s="105"/>
      <c r="BF88" s="134" t="s">
        <v>65</v>
      </c>
      <c r="BG88" s="111">
        <v>62437.590000000004</v>
      </c>
      <c r="BH88" s="112">
        <v>2497.5199999999968</v>
      </c>
      <c r="BI88" s="113">
        <v>64935.11</v>
      </c>
      <c r="BJ88" s="114">
        <v>43290.080000000002</v>
      </c>
      <c r="BK88" s="115">
        <v>64935.11</v>
      </c>
      <c r="BL88" s="107"/>
      <c r="BM88" s="116">
        <v>34415.61</v>
      </c>
      <c r="BN88" s="114">
        <v>22943.85</v>
      </c>
      <c r="BO88" s="119">
        <v>34415.670000000006</v>
      </c>
      <c r="BP88" s="107"/>
      <c r="BQ88" s="117">
        <v>17370.149999999998</v>
      </c>
      <c r="BR88" s="114">
        <v>11580.1</v>
      </c>
      <c r="BS88" s="115">
        <v>17370.150000000001</v>
      </c>
      <c r="BT88" s="107"/>
      <c r="BU88" s="116">
        <v>5844.16</v>
      </c>
      <c r="BV88" s="114">
        <v>3896.11</v>
      </c>
      <c r="BW88" s="118">
        <v>5844.16</v>
      </c>
      <c r="BX88" s="105"/>
      <c r="BY88" s="135" t="s">
        <v>65</v>
      </c>
      <c r="BZ88" s="121">
        <v>33924.75</v>
      </c>
      <c r="CA88" s="122">
        <v>1357.0200000000041</v>
      </c>
      <c r="CB88" s="123">
        <v>35281.770000000004</v>
      </c>
      <c r="CC88" s="114">
        <v>23521.18</v>
      </c>
      <c r="CD88" s="115">
        <v>35281.769999999997</v>
      </c>
      <c r="CE88" s="107"/>
      <c r="CF88" s="124">
        <v>18699.34</v>
      </c>
      <c r="CG88" s="75">
        <v>12466.23</v>
      </c>
      <c r="CH88" s="76">
        <v>18699.34</v>
      </c>
      <c r="CI88" s="107"/>
      <c r="CJ88" s="125">
        <v>9437.880000000001</v>
      </c>
      <c r="CK88" s="114">
        <v>6291.92</v>
      </c>
      <c r="CL88" s="115">
        <v>9437.8799999999992</v>
      </c>
      <c r="CM88" s="107"/>
      <c r="CN88" s="124">
        <v>3175.36</v>
      </c>
      <c r="CO88" s="114">
        <v>2116.9100000000003</v>
      </c>
      <c r="CP88" s="118">
        <v>3175.36</v>
      </c>
      <c r="CQ88" s="105"/>
      <c r="CR88" s="136" t="s">
        <v>65</v>
      </c>
      <c r="CS88" s="127">
        <v>19305.679999999997</v>
      </c>
      <c r="CT88" s="128">
        <v>772.2400000000016</v>
      </c>
      <c r="CU88" s="129">
        <v>20077.919999999998</v>
      </c>
      <c r="CV88" s="114">
        <v>13385.28</v>
      </c>
      <c r="CW88" s="115">
        <v>20077.919999999998</v>
      </c>
      <c r="CX88" s="107"/>
      <c r="CY88" s="130">
        <v>10641.300000000001</v>
      </c>
      <c r="CZ88" s="75">
        <v>7094.2</v>
      </c>
      <c r="DA88" s="76">
        <v>10641.3</v>
      </c>
      <c r="DB88" s="107"/>
      <c r="DC88" s="131">
        <v>5370.85</v>
      </c>
      <c r="DD88" s="114">
        <v>3580.57</v>
      </c>
      <c r="DE88" s="115">
        <v>5370.85</v>
      </c>
      <c r="DF88" s="107"/>
      <c r="DG88" s="130">
        <v>1807.02</v>
      </c>
      <c r="DH88" s="114">
        <v>1204.68</v>
      </c>
      <c r="DI88" s="118">
        <v>1807.02</v>
      </c>
    </row>
    <row r="89" spans="1:113" x14ac:dyDescent="0.2">
      <c r="A89" s="72" t="s">
        <v>66</v>
      </c>
      <c r="B89" s="74">
        <v>56647.72</v>
      </c>
      <c r="C89" s="74">
        <v>2265.9700000000012</v>
      </c>
      <c r="D89" s="74">
        <v>58913.69</v>
      </c>
      <c r="E89" s="75">
        <v>39275.800000000003</v>
      </c>
      <c r="F89" s="76">
        <v>58913.69</v>
      </c>
      <c r="G89" s="77"/>
      <c r="H89" s="103">
        <v>31224.26</v>
      </c>
      <c r="I89" s="75">
        <v>20816.179999999997</v>
      </c>
      <c r="J89" s="76">
        <v>31224.26</v>
      </c>
      <c r="K89" s="77"/>
      <c r="L89" s="104">
        <v>15759.42</v>
      </c>
      <c r="M89" s="75">
        <v>10506.28</v>
      </c>
      <c r="N89" s="76">
        <v>15759.42</v>
      </c>
      <c r="O89" s="77"/>
      <c r="P89" s="103">
        <v>5302.24</v>
      </c>
      <c r="Q89" s="75">
        <v>3534.8300000000004</v>
      </c>
      <c r="R89" s="78">
        <v>5302.24</v>
      </c>
      <c r="S89" s="105"/>
      <c r="T89" s="72" t="s">
        <v>66</v>
      </c>
      <c r="U89" s="74">
        <v>103854.04999999999</v>
      </c>
      <c r="V89" s="74">
        <v>4154.2000000000116</v>
      </c>
      <c r="W89" s="74">
        <v>108008.25</v>
      </c>
      <c r="X89" s="75">
        <v>72005.5</v>
      </c>
      <c r="Y89" s="76">
        <v>108008.25</v>
      </c>
      <c r="Z89" s="107"/>
      <c r="AA89" s="103">
        <v>57244.380000000005</v>
      </c>
      <c r="AB89" s="114">
        <v>38163.020000000004</v>
      </c>
      <c r="AC89" s="119">
        <v>57244.44</v>
      </c>
      <c r="AD89" s="107"/>
      <c r="AE89" s="104">
        <v>28892.21</v>
      </c>
      <c r="AF89" s="75">
        <v>19261.48</v>
      </c>
      <c r="AG89" s="76">
        <v>28892.21</v>
      </c>
      <c r="AH89" s="107"/>
      <c r="AI89" s="103">
        <v>9720.75</v>
      </c>
      <c r="AJ89" s="75">
        <v>6480.5</v>
      </c>
      <c r="AK89" s="78">
        <v>9720.75</v>
      </c>
      <c r="AL89" s="105"/>
      <c r="AM89" s="134" t="s">
        <v>66</v>
      </c>
      <c r="AN89" s="111">
        <v>40868.310000000005</v>
      </c>
      <c r="AO89" s="112">
        <v>1634.7799999999988</v>
      </c>
      <c r="AP89" s="113">
        <v>42503.090000000004</v>
      </c>
      <c r="AQ89" s="114">
        <v>28335.399999999998</v>
      </c>
      <c r="AR89" s="115">
        <v>42503.09</v>
      </c>
      <c r="AS89" s="107"/>
      <c r="AT89" s="116">
        <v>22526.639999999999</v>
      </c>
      <c r="AU89" s="75">
        <v>15017.76</v>
      </c>
      <c r="AV89" s="76">
        <v>22526.639999999999</v>
      </c>
      <c r="AW89" s="107"/>
      <c r="AX89" s="117">
        <v>11369.58</v>
      </c>
      <c r="AY89" s="114">
        <v>7579.72</v>
      </c>
      <c r="AZ89" s="115">
        <v>11369.58</v>
      </c>
      <c r="BA89" s="107"/>
      <c r="BB89" s="116">
        <v>3825.28</v>
      </c>
      <c r="BC89" s="114">
        <v>2550.19</v>
      </c>
      <c r="BD89" s="118">
        <v>3825.28</v>
      </c>
      <c r="BE89" s="105"/>
      <c r="BF89" s="134" t="s">
        <v>66</v>
      </c>
      <c r="BG89" s="111">
        <v>74925.119999999995</v>
      </c>
      <c r="BH89" s="112">
        <v>2997.0200000000041</v>
      </c>
      <c r="BI89" s="113">
        <v>77922.14</v>
      </c>
      <c r="BJ89" s="114">
        <v>51948.1</v>
      </c>
      <c r="BK89" s="115">
        <v>77922.14</v>
      </c>
      <c r="BL89" s="107"/>
      <c r="BM89" s="116">
        <v>41298.740000000005</v>
      </c>
      <c r="BN89" s="114">
        <v>27532.62</v>
      </c>
      <c r="BO89" s="119">
        <v>41298.810000000005</v>
      </c>
      <c r="BP89" s="107"/>
      <c r="BQ89" s="117">
        <v>20844.179999999997</v>
      </c>
      <c r="BR89" s="114">
        <v>13896.12</v>
      </c>
      <c r="BS89" s="115">
        <v>20844.18</v>
      </c>
      <c r="BT89" s="107"/>
      <c r="BU89" s="116">
        <v>7013</v>
      </c>
      <c r="BV89" s="114">
        <v>4675.34</v>
      </c>
      <c r="BW89" s="118">
        <v>7013</v>
      </c>
      <c r="BX89" s="105"/>
      <c r="BY89" s="135" t="s">
        <v>66</v>
      </c>
      <c r="BZ89" s="121">
        <v>40709.700000000004</v>
      </c>
      <c r="CA89" s="122">
        <v>1628.4300000000003</v>
      </c>
      <c r="CB89" s="123">
        <v>42338.130000000005</v>
      </c>
      <c r="CC89" s="114">
        <v>28225.42</v>
      </c>
      <c r="CD89" s="115">
        <v>42338.13</v>
      </c>
      <c r="CE89" s="107"/>
      <c r="CF89" s="124">
        <v>22439.21</v>
      </c>
      <c r="CG89" s="75">
        <v>14959.48</v>
      </c>
      <c r="CH89" s="76">
        <v>22439.21</v>
      </c>
      <c r="CI89" s="107"/>
      <c r="CJ89" s="125">
        <v>11325.45</v>
      </c>
      <c r="CK89" s="114">
        <v>7550.3</v>
      </c>
      <c r="CL89" s="115">
        <v>11325.45</v>
      </c>
      <c r="CM89" s="107"/>
      <c r="CN89" s="124">
        <v>3810.44</v>
      </c>
      <c r="CO89" s="114">
        <v>2540.3000000000002</v>
      </c>
      <c r="CP89" s="118">
        <v>3810.44</v>
      </c>
      <c r="CQ89" s="105"/>
      <c r="CR89" s="136" t="s">
        <v>66</v>
      </c>
      <c r="CS89" s="127">
        <v>23166.809999999998</v>
      </c>
      <c r="CT89" s="128">
        <v>926.70000000000073</v>
      </c>
      <c r="CU89" s="129">
        <v>24093.51</v>
      </c>
      <c r="CV89" s="114">
        <v>16062.34</v>
      </c>
      <c r="CW89" s="115">
        <v>24093.51</v>
      </c>
      <c r="CX89" s="107"/>
      <c r="CY89" s="130">
        <v>12769.57</v>
      </c>
      <c r="CZ89" s="75">
        <v>8513.0500000000011</v>
      </c>
      <c r="DA89" s="76">
        <v>12769.57</v>
      </c>
      <c r="DB89" s="107"/>
      <c r="DC89" s="131">
        <v>6445.02</v>
      </c>
      <c r="DD89" s="114">
        <v>4296.68</v>
      </c>
      <c r="DE89" s="115">
        <v>6445.02</v>
      </c>
      <c r="DF89" s="107"/>
      <c r="DG89" s="130">
        <v>2168.42</v>
      </c>
      <c r="DH89" s="114">
        <v>1445.62</v>
      </c>
      <c r="DI89" s="118">
        <v>2168.42</v>
      </c>
    </row>
    <row r="90" spans="1:113" x14ac:dyDescent="0.2">
      <c r="A90" s="72" t="s">
        <v>67</v>
      </c>
      <c r="B90" s="74">
        <v>67977.26999999999</v>
      </c>
      <c r="C90" s="74">
        <v>2719.1600000000035</v>
      </c>
      <c r="D90" s="74">
        <v>70696.429999999993</v>
      </c>
      <c r="E90" s="75">
        <v>47130.96</v>
      </c>
      <c r="F90" s="76">
        <v>70696.429999999993</v>
      </c>
      <c r="G90" s="77"/>
      <c r="H90" s="103">
        <v>37469.11</v>
      </c>
      <c r="I90" s="75">
        <v>24979.41</v>
      </c>
      <c r="J90" s="76">
        <v>37469.11</v>
      </c>
      <c r="K90" s="77"/>
      <c r="L90" s="104">
        <v>18911.3</v>
      </c>
      <c r="M90" s="75">
        <v>12607.54</v>
      </c>
      <c r="N90" s="76">
        <v>18911.3</v>
      </c>
      <c r="O90" s="77"/>
      <c r="P90" s="103">
        <v>6362.68</v>
      </c>
      <c r="Q90" s="75">
        <v>4241.79</v>
      </c>
      <c r="R90" s="78">
        <v>6362.68</v>
      </c>
      <c r="S90" s="105"/>
      <c r="T90" s="72" t="s">
        <v>67</v>
      </c>
      <c r="U90" s="74">
        <v>124624.86</v>
      </c>
      <c r="V90" s="74">
        <v>4985.0399999999936</v>
      </c>
      <c r="W90" s="74">
        <v>129609.9</v>
      </c>
      <c r="X90" s="75">
        <v>86406.6</v>
      </c>
      <c r="Y90" s="76">
        <v>129609.9</v>
      </c>
      <c r="Z90" s="107"/>
      <c r="AA90" s="103">
        <v>68693.25</v>
      </c>
      <c r="AB90" s="114">
        <v>45795.630000000005</v>
      </c>
      <c r="AC90" s="119">
        <v>68693.33</v>
      </c>
      <c r="AD90" s="107"/>
      <c r="AE90" s="104">
        <v>34670.65</v>
      </c>
      <c r="AF90" s="75">
        <v>23113.769999999997</v>
      </c>
      <c r="AG90" s="76">
        <v>34670.65</v>
      </c>
      <c r="AH90" s="107"/>
      <c r="AI90" s="103">
        <v>11664.9</v>
      </c>
      <c r="AJ90" s="75">
        <v>7776.6</v>
      </c>
      <c r="AK90" s="78">
        <v>11664.9</v>
      </c>
      <c r="AL90" s="105"/>
      <c r="AM90" s="134" t="s">
        <v>67</v>
      </c>
      <c r="AN90" s="111">
        <v>49041.98</v>
      </c>
      <c r="AO90" s="112">
        <v>1961.7299999999959</v>
      </c>
      <c r="AP90" s="113">
        <v>51003.71</v>
      </c>
      <c r="AQ90" s="114">
        <v>34002.480000000003</v>
      </c>
      <c r="AR90" s="115">
        <v>51003.71</v>
      </c>
      <c r="AS90" s="107"/>
      <c r="AT90" s="116">
        <v>27031.969999999998</v>
      </c>
      <c r="AU90" s="75">
        <v>18021.32</v>
      </c>
      <c r="AV90" s="76">
        <v>27031.97</v>
      </c>
      <c r="AW90" s="107"/>
      <c r="AX90" s="117">
        <v>13643.5</v>
      </c>
      <c r="AY90" s="114">
        <v>9095.67</v>
      </c>
      <c r="AZ90" s="115">
        <v>13643.5</v>
      </c>
      <c r="BA90" s="107"/>
      <c r="BB90" s="116">
        <v>4590.34</v>
      </c>
      <c r="BC90" s="114">
        <v>3060.23</v>
      </c>
      <c r="BD90" s="118">
        <v>4590.34</v>
      </c>
      <c r="BE90" s="105"/>
      <c r="BF90" s="134" t="s">
        <v>67</v>
      </c>
      <c r="BG90" s="111">
        <v>89910.14</v>
      </c>
      <c r="BH90" s="112">
        <v>3596.429999999993</v>
      </c>
      <c r="BI90" s="113">
        <v>93506.569999999992</v>
      </c>
      <c r="BJ90" s="114">
        <v>62337.72</v>
      </c>
      <c r="BK90" s="115">
        <v>93506.57</v>
      </c>
      <c r="BL90" s="107"/>
      <c r="BM90" s="116">
        <v>49558.490000000005</v>
      </c>
      <c r="BN90" s="114">
        <v>33039.15</v>
      </c>
      <c r="BO90" s="119">
        <v>49558.58</v>
      </c>
      <c r="BP90" s="107"/>
      <c r="BQ90" s="117">
        <v>25013.01</v>
      </c>
      <c r="BR90" s="114">
        <v>16675.34</v>
      </c>
      <c r="BS90" s="115">
        <v>25013.01</v>
      </c>
      <c r="BT90" s="107"/>
      <c r="BU90" s="116">
        <v>8415.6</v>
      </c>
      <c r="BV90" s="114">
        <v>5610.4</v>
      </c>
      <c r="BW90" s="118">
        <v>8415.6</v>
      </c>
      <c r="BX90" s="105"/>
      <c r="BY90" s="135" t="s">
        <v>67</v>
      </c>
      <c r="BZ90" s="121">
        <v>48851.65</v>
      </c>
      <c r="CA90" s="122">
        <v>1954.1100000000006</v>
      </c>
      <c r="CB90" s="123">
        <v>50805.760000000002</v>
      </c>
      <c r="CC90" s="114">
        <v>33870.51</v>
      </c>
      <c r="CD90" s="115">
        <v>50805.760000000002</v>
      </c>
      <c r="CE90" s="107"/>
      <c r="CF90" s="124">
        <v>26927.059999999998</v>
      </c>
      <c r="CG90" s="75">
        <v>17951.379999999997</v>
      </c>
      <c r="CH90" s="76">
        <v>26927.06</v>
      </c>
      <c r="CI90" s="107"/>
      <c r="CJ90" s="125">
        <v>13590.550000000001</v>
      </c>
      <c r="CK90" s="114">
        <v>9060.3700000000008</v>
      </c>
      <c r="CL90" s="115">
        <v>13590.55</v>
      </c>
      <c r="CM90" s="107"/>
      <c r="CN90" s="124">
        <v>4572.5200000000004</v>
      </c>
      <c r="CO90" s="114">
        <v>3048.3500000000004</v>
      </c>
      <c r="CP90" s="118">
        <v>4572.5200000000004</v>
      </c>
      <c r="CQ90" s="105"/>
      <c r="CR90" s="136" t="s">
        <v>67</v>
      </c>
      <c r="CS90" s="127">
        <v>27800.179999999997</v>
      </c>
      <c r="CT90" s="128">
        <v>1112.0400000000009</v>
      </c>
      <c r="CU90" s="129">
        <v>28912.219999999998</v>
      </c>
      <c r="CV90" s="114">
        <v>19274.82</v>
      </c>
      <c r="CW90" s="115">
        <v>28912.22</v>
      </c>
      <c r="CX90" s="107"/>
      <c r="CY90" s="130">
        <v>15323.48</v>
      </c>
      <c r="CZ90" s="75">
        <v>10215.66</v>
      </c>
      <c r="DA90" s="76">
        <v>15323.48</v>
      </c>
      <c r="DB90" s="107"/>
      <c r="DC90" s="131">
        <v>7734.02</v>
      </c>
      <c r="DD90" s="114">
        <v>5156.0200000000004</v>
      </c>
      <c r="DE90" s="115">
        <v>7734.02</v>
      </c>
      <c r="DF90" s="107"/>
      <c r="DG90" s="130">
        <v>2602.1000000000004</v>
      </c>
      <c r="DH90" s="114">
        <v>1734.74</v>
      </c>
      <c r="DI90" s="118">
        <v>2602.1</v>
      </c>
    </row>
    <row r="91" spans="1:113" ht="12" thickBot="1" x14ac:dyDescent="0.25">
      <c r="A91" s="80" t="s">
        <v>68</v>
      </c>
      <c r="B91" s="82">
        <v>81572.72</v>
      </c>
      <c r="C91" s="82">
        <v>3263</v>
      </c>
      <c r="D91" s="82">
        <v>84835.72</v>
      </c>
      <c r="E91" s="83">
        <v>56557.15</v>
      </c>
      <c r="F91" s="84">
        <v>84835.72</v>
      </c>
      <c r="G91" s="85"/>
      <c r="H91" s="137">
        <v>44962.94</v>
      </c>
      <c r="I91" s="83">
        <v>29975.3</v>
      </c>
      <c r="J91" s="84">
        <v>44962.94</v>
      </c>
      <c r="K91" s="85"/>
      <c r="L91" s="138">
        <v>22693.559999999998</v>
      </c>
      <c r="M91" s="83">
        <v>15129.04</v>
      </c>
      <c r="N91" s="84">
        <v>22693.56</v>
      </c>
      <c r="O91" s="85"/>
      <c r="P91" s="137">
        <v>7635.22</v>
      </c>
      <c r="Q91" s="83">
        <v>5090.1500000000005</v>
      </c>
      <c r="R91" s="86">
        <v>7635.22</v>
      </c>
      <c r="S91" s="105"/>
      <c r="T91" s="80" t="s">
        <v>68</v>
      </c>
      <c r="U91" s="82">
        <v>149549.84</v>
      </c>
      <c r="V91" s="82">
        <v>5982.0400000000081</v>
      </c>
      <c r="W91" s="82">
        <v>155531.88</v>
      </c>
      <c r="X91" s="83">
        <v>103687.92</v>
      </c>
      <c r="Y91" s="84">
        <v>155531.88</v>
      </c>
      <c r="Z91" s="139"/>
      <c r="AA91" s="137">
        <v>82431.899999999994</v>
      </c>
      <c r="AB91" s="140">
        <v>54954.76</v>
      </c>
      <c r="AC91" s="141">
        <v>82432</v>
      </c>
      <c r="AD91" s="139"/>
      <c r="AE91" s="138">
        <v>41604.78</v>
      </c>
      <c r="AF91" s="83">
        <v>27736.52</v>
      </c>
      <c r="AG91" s="84">
        <v>41604.78</v>
      </c>
      <c r="AH91" s="139"/>
      <c r="AI91" s="137">
        <v>13997.87</v>
      </c>
      <c r="AJ91" s="83">
        <v>9331.92</v>
      </c>
      <c r="AK91" s="86">
        <v>13997.87</v>
      </c>
      <c r="AL91" s="105"/>
      <c r="AM91" s="142" t="s">
        <v>68</v>
      </c>
      <c r="AN91" s="143">
        <v>58850.37</v>
      </c>
      <c r="AO91" s="144">
        <v>2354.0899999999965</v>
      </c>
      <c r="AP91" s="145">
        <v>61204.46</v>
      </c>
      <c r="AQ91" s="140">
        <v>40802.980000000003</v>
      </c>
      <c r="AR91" s="146">
        <v>61204.46</v>
      </c>
      <c r="AS91" s="139"/>
      <c r="AT91" s="147">
        <v>32438.37</v>
      </c>
      <c r="AU91" s="83">
        <v>21625.58</v>
      </c>
      <c r="AV91" s="84">
        <v>32438.37</v>
      </c>
      <c r="AW91" s="139"/>
      <c r="AX91" s="148">
        <v>16372.2</v>
      </c>
      <c r="AY91" s="140">
        <v>10914.8</v>
      </c>
      <c r="AZ91" s="146">
        <v>16372.2</v>
      </c>
      <c r="BA91" s="139"/>
      <c r="BB91" s="147">
        <v>5508.41</v>
      </c>
      <c r="BC91" s="140">
        <v>3672.28</v>
      </c>
      <c r="BD91" s="149">
        <v>5508.41</v>
      </c>
      <c r="BE91" s="105"/>
      <c r="BF91" s="142" t="s">
        <v>68</v>
      </c>
      <c r="BG91" s="143">
        <v>107892.18</v>
      </c>
      <c r="BH91" s="144">
        <v>4315.7100000000064</v>
      </c>
      <c r="BI91" s="145">
        <v>112207.89</v>
      </c>
      <c r="BJ91" s="140">
        <v>74805.259999999995</v>
      </c>
      <c r="BK91" s="146">
        <v>112207.89</v>
      </c>
      <c r="BL91" s="139"/>
      <c r="BM91" s="147">
        <v>59470.19</v>
      </c>
      <c r="BN91" s="140">
        <v>39646.980000000003</v>
      </c>
      <c r="BO91" s="141">
        <v>59470.3</v>
      </c>
      <c r="BP91" s="139"/>
      <c r="BQ91" s="148">
        <v>30015.62</v>
      </c>
      <c r="BR91" s="140">
        <v>20010.419999999998</v>
      </c>
      <c r="BS91" s="146">
        <v>30015.62</v>
      </c>
      <c r="BT91" s="139"/>
      <c r="BU91" s="147">
        <v>10098.719999999999</v>
      </c>
      <c r="BV91" s="140">
        <v>6732.48</v>
      </c>
      <c r="BW91" s="149">
        <v>10098.719999999999</v>
      </c>
      <c r="BX91" s="105"/>
      <c r="BY91" s="150" t="s">
        <v>68</v>
      </c>
      <c r="BZ91" s="151">
        <v>58621.98</v>
      </c>
      <c r="CA91" s="152">
        <v>2344.9400000000023</v>
      </c>
      <c r="CB91" s="153">
        <v>60966.920000000006</v>
      </c>
      <c r="CC91" s="140">
        <v>40644.620000000003</v>
      </c>
      <c r="CD91" s="146">
        <v>60966.92</v>
      </c>
      <c r="CE91" s="139"/>
      <c r="CF91" s="154">
        <v>32312.469999999998</v>
      </c>
      <c r="CG91" s="83">
        <v>21541.649999999998</v>
      </c>
      <c r="CH91" s="84">
        <v>32312.47</v>
      </c>
      <c r="CI91" s="139"/>
      <c r="CJ91" s="155">
        <v>16308.66</v>
      </c>
      <c r="CK91" s="140">
        <v>10872.44</v>
      </c>
      <c r="CL91" s="146">
        <v>16308.66</v>
      </c>
      <c r="CM91" s="139"/>
      <c r="CN91" s="154">
        <v>5487.0300000000007</v>
      </c>
      <c r="CO91" s="140">
        <v>3658.02</v>
      </c>
      <c r="CP91" s="149">
        <v>5487.03</v>
      </c>
      <c r="CQ91" s="105"/>
      <c r="CR91" s="156" t="s">
        <v>68</v>
      </c>
      <c r="CS91" s="157">
        <v>33360.22</v>
      </c>
      <c r="CT91" s="158">
        <v>1334.4500000000044</v>
      </c>
      <c r="CU91" s="159">
        <v>34694.670000000006</v>
      </c>
      <c r="CV91" s="140">
        <v>23129.78</v>
      </c>
      <c r="CW91" s="146">
        <v>34694.67</v>
      </c>
      <c r="CX91" s="139"/>
      <c r="CY91" s="160">
        <v>18388.179999999997</v>
      </c>
      <c r="CZ91" s="83">
        <v>12258.79</v>
      </c>
      <c r="DA91" s="84">
        <v>18388.18</v>
      </c>
      <c r="DB91" s="139"/>
      <c r="DC91" s="161">
        <v>9280.83</v>
      </c>
      <c r="DD91" s="140">
        <v>6187.22</v>
      </c>
      <c r="DE91" s="146">
        <v>9280.83</v>
      </c>
      <c r="DF91" s="139"/>
      <c r="DG91" s="160">
        <v>3122.53</v>
      </c>
      <c r="DH91" s="140">
        <v>2081.69</v>
      </c>
      <c r="DI91" s="149">
        <v>3122.53</v>
      </c>
    </row>
    <row r="92" spans="1:113" ht="12" thickBot="1" x14ac:dyDescent="0.25">
      <c r="A92" s="622" t="s">
        <v>95</v>
      </c>
      <c r="B92" s="623"/>
      <c r="C92" s="623"/>
      <c r="D92" s="623"/>
      <c r="E92" s="623"/>
      <c r="F92" s="623"/>
      <c r="G92" s="623"/>
      <c r="H92" s="623"/>
      <c r="I92" s="623"/>
      <c r="J92" s="623"/>
      <c r="K92" s="623"/>
      <c r="L92" s="623"/>
      <c r="M92" s="623"/>
      <c r="N92" s="623"/>
      <c r="O92" s="623"/>
      <c r="P92" s="623"/>
      <c r="Q92" s="623"/>
      <c r="R92" s="624"/>
      <c r="S92" s="99"/>
      <c r="T92" s="625" t="s">
        <v>96</v>
      </c>
      <c r="U92" s="626"/>
      <c r="V92" s="626"/>
      <c r="W92" s="626"/>
      <c r="X92" s="626"/>
      <c r="Y92" s="626"/>
      <c r="Z92" s="626"/>
      <c r="AA92" s="626"/>
      <c r="AB92" s="626"/>
      <c r="AC92" s="626"/>
      <c r="AD92" s="626"/>
      <c r="AE92" s="626"/>
      <c r="AF92" s="626"/>
      <c r="AG92" s="626"/>
      <c r="AH92" s="626"/>
      <c r="AI92" s="626"/>
      <c r="AJ92" s="626"/>
      <c r="AK92" s="627"/>
      <c r="AL92" s="99"/>
      <c r="AM92" s="625" t="s">
        <v>95</v>
      </c>
      <c r="AN92" s="626"/>
      <c r="AO92" s="626"/>
      <c r="AP92" s="626"/>
      <c r="AQ92" s="626"/>
      <c r="AR92" s="626"/>
      <c r="AS92" s="626"/>
      <c r="AT92" s="626"/>
      <c r="AU92" s="626"/>
      <c r="AV92" s="626"/>
      <c r="AW92" s="626"/>
      <c r="AX92" s="626"/>
      <c r="AY92" s="626"/>
      <c r="AZ92" s="626"/>
      <c r="BA92" s="626"/>
      <c r="BB92" s="626"/>
      <c r="BC92" s="626"/>
      <c r="BD92" s="627"/>
      <c r="BE92" s="99"/>
      <c r="BF92" s="625" t="s">
        <v>96</v>
      </c>
      <c r="BG92" s="626"/>
      <c r="BH92" s="626"/>
      <c r="BI92" s="626"/>
      <c r="BJ92" s="626"/>
      <c r="BK92" s="626"/>
      <c r="BL92" s="626"/>
      <c r="BM92" s="626"/>
      <c r="BN92" s="626"/>
      <c r="BO92" s="626"/>
      <c r="BP92" s="626"/>
      <c r="BQ92" s="626"/>
      <c r="BR92" s="626"/>
      <c r="BS92" s="626"/>
      <c r="BT92" s="626"/>
      <c r="BU92" s="626"/>
      <c r="BV92" s="626"/>
      <c r="BW92" s="627"/>
      <c r="BX92" s="99"/>
      <c r="BY92" s="625" t="s">
        <v>95</v>
      </c>
      <c r="BZ92" s="626"/>
      <c r="CA92" s="626"/>
      <c r="CB92" s="626"/>
      <c r="CC92" s="626"/>
      <c r="CD92" s="626"/>
      <c r="CE92" s="626"/>
      <c r="CF92" s="626"/>
      <c r="CG92" s="626"/>
      <c r="CH92" s="626"/>
      <c r="CI92" s="626"/>
      <c r="CJ92" s="626"/>
      <c r="CK92" s="626"/>
      <c r="CL92" s="626"/>
      <c r="CM92" s="626"/>
      <c r="CN92" s="626"/>
      <c r="CO92" s="626"/>
      <c r="CP92" s="627"/>
      <c r="CQ92" s="99"/>
      <c r="CR92" s="625" t="s">
        <v>95</v>
      </c>
      <c r="CS92" s="626"/>
      <c r="CT92" s="626"/>
      <c r="CU92" s="626"/>
      <c r="CV92" s="626"/>
      <c r="CW92" s="626"/>
      <c r="CX92" s="626"/>
      <c r="CY92" s="626"/>
      <c r="CZ92" s="626"/>
      <c r="DA92" s="626"/>
      <c r="DB92" s="626"/>
      <c r="DC92" s="626"/>
      <c r="DD92" s="626"/>
      <c r="DE92" s="626"/>
      <c r="DF92" s="626"/>
      <c r="DG92" s="626"/>
      <c r="DH92" s="626"/>
      <c r="DI92" s="627"/>
    </row>
    <row r="93" spans="1:113" ht="14.25" customHeight="1" x14ac:dyDescent="0.2">
      <c r="A93" s="640" t="s">
        <v>87</v>
      </c>
      <c r="B93" s="642" t="s">
        <v>88</v>
      </c>
      <c r="C93" s="642" t="s">
        <v>38</v>
      </c>
      <c r="D93" s="642" t="s">
        <v>89</v>
      </c>
      <c r="E93" s="636" t="s">
        <v>40</v>
      </c>
      <c r="F93" s="638" t="s">
        <v>41</v>
      </c>
      <c r="G93" s="68"/>
      <c r="H93" s="634" t="s">
        <v>90</v>
      </c>
      <c r="I93" s="636" t="s">
        <v>40</v>
      </c>
      <c r="J93" s="638" t="s">
        <v>41</v>
      </c>
      <c r="K93" s="68"/>
      <c r="L93" s="634" t="s">
        <v>91</v>
      </c>
      <c r="M93" s="636" t="s">
        <v>40</v>
      </c>
      <c r="N93" s="638" t="s">
        <v>41</v>
      </c>
      <c r="O93" s="68"/>
      <c r="P93" s="634" t="s">
        <v>92</v>
      </c>
      <c r="Q93" s="636" t="s">
        <v>40</v>
      </c>
      <c r="R93" s="638" t="s">
        <v>41</v>
      </c>
      <c r="S93" s="100"/>
      <c r="T93" s="652" t="s">
        <v>87</v>
      </c>
      <c r="U93" s="642" t="s">
        <v>88</v>
      </c>
      <c r="V93" s="644" t="s">
        <v>38</v>
      </c>
      <c r="W93" s="644" t="s">
        <v>89</v>
      </c>
      <c r="X93" s="646" t="s">
        <v>40</v>
      </c>
      <c r="Y93" s="648" t="s">
        <v>41</v>
      </c>
      <c r="Z93" s="101"/>
      <c r="AA93" s="650" t="s">
        <v>90</v>
      </c>
      <c r="AB93" s="646" t="s">
        <v>40</v>
      </c>
      <c r="AC93" s="648" t="s">
        <v>41</v>
      </c>
      <c r="AD93" s="101"/>
      <c r="AE93" s="650" t="s">
        <v>91</v>
      </c>
      <c r="AF93" s="646" t="s">
        <v>40</v>
      </c>
      <c r="AG93" s="648" t="s">
        <v>41</v>
      </c>
      <c r="AH93" s="101"/>
      <c r="AI93" s="650" t="s">
        <v>92</v>
      </c>
      <c r="AJ93" s="646" t="s">
        <v>40</v>
      </c>
      <c r="AK93" s="648" t="s">
        <v>41</v>
      </c>
      <c r="AL93" s="100"/>
      <c r="AM93" s="654" t="s">
        <v>2</v>
      </c>
      <c r="AN93" s="656" t="s">
        <v>88</v>
      </c>
      <c r="AO93" s="656" t="s">
        <v>38</v>
      </c>
      <c r="AP93" s="656" t="s">
        <v>89</v>
      </c>
      <c r="AQ93" s="646" t="s">
        <v>40</v>
      </c>
      <c r="AR93" s="648" t="s">
        <v>41</v>
      </c>
      <c r="AS93" s="101"/>
      <c r="AT93" s="658" t="s">
        <v>90</v>
      </c>
      <c r="AU93" s="646" t="s">
        <v>40</v>
      </c>
      <c r="AV93" s="648" t="s">
        <v>41</v>
      </c>
      <c r="AW93" s="101"/>
      <c r="AX93" s="658" t="s">
        <v>91</v>
      </c>
      <c r="AY93" s="646" t="s">
        <v>40</v>
      </c>
      <c r="AZ93" s="648" t="s">
        <v>41</v>
      </c>
      <c r="BA93" s="101"/>
      <c r="BB93" s="658" t="s">
        <v>92</v>
      </c>
      <c r="BC93" s="646" t="s">
        <v>40</v>
      </c>
      <c r="BD93" s="648" t="s">
        <v>41</v>
      </c>
      <c r="BE93" s="100"/>
      <c r="BF93" s="654" t="s">
        <v>2</v>
      </c>
      <c r="BG93" s="656" t="s">
        <v>88</v>
      </c>
      <c r="BH93" s="656" t="s">
        <v>38</v>
      </c>
      <c r="BI93" s="656" t="s">
        <v>89</v>
      </c>
      <c r="BJ93" s="646" t="s">
        <v>40</v>
      </c>
      <c r="BK93" s="648" t="s">
        <v>41</v>
      </c>
      <c r="BL93" s="101"/>
      <c r="BM93" s="658" t="s">
        <v>90</v>
      </c>
      <c r="BN93" s="646" t="s">
        <v>40</v>
      </c>
      <c r="BO93" s="648" t="s">
        <v>41</v>
      </c>
      <c r="BP93" s="101"/>
      <c r="BQ93" s="658" t="s">
        <v>91</v>
      </c>
      <c r="BR93" s="646" t="s">
        <v>40</v>
      </c>
      <c r="BS93" s="648" t="s">
        <v>41</v>
      </c>
      <c r="BT93" s="101"/>
      <c r="BU93" s="658" t="s">
        <v>92</v>
      </c>
      <c r="BV93" s="646" t="s">
        <v>40</v>
      </c>
      <c r="BW93" s="648" t="s">
        <v>41</v>
      </c>
      <c r="BX93" s="100"/>
      <c r="BY93" s="662" t="s">
        <v>93</v>
      </c>
      <c r="BZ93" s="664" t="s">
        <v>88</v>
      </c>
      <c r="CA93" s="664" t="s">
        <v>38</v>
      </c>
      <c r="CB93" s="664" t="s">
        <v>89</v>
      </c>
      <c r="CC93" s="646" t="s">
        <v>40</v>
      </c>
      <c r="CD93" s="648" t="s">
        <v>41</v>
      </c>
      <c r="CE93" s="101"/>
      <c r="CF93" s="660" t="s">
        <v>90</v>
      </c>
      <c r="CG93" s="646" t="s">
        <v>40</v>
      </c>
      <c r="CH93" s="648" t="s">
        <v>41</v>
      </c>
      <c r="CI93" s="101"/>
      <c r="CJ93" s="660" t="s">
        <v>91</v>
      </c>
      <c r="CK93" s="646" t="s">
        <v>40</v>
      </c>
      <c r="CL93" s="648" t="s">
        <v>41</v>
      </c>
      <c r="CM93" s="101"/>
      <c r="CN93" s="660" t="s">
        <v>92</v>
      </c>
      <c r="CO93" s="646" t="s">
        <v>40</v>
      </c>
      <c r="CP93" s="648" t="s">
        <v>41</v>
      </c>
      <c r="CQ93" s="100"/>
      <c r="CR93" s="670" t="s">
        <v>94</v>
      </c>
      <c r="CS93" s="668" t="s">
        <v>88</v>
      </c>
      <c r="CT93" s="668" t="s">
        <v>38</v>
      </c>
      <c r="CU93" s="668" t="s">
        <v>89</v>
      </c>
      <c r="CV93" s="646" t="s">
        <v>40</v>
      </c>
      <c r="CW93" s="648" t="s">
        <v>41</v>
      </c>
      <c r="CX93" s="101"/>
      <c r="CY93" s="666" t="s">
        <v>90</v>
      </c>
      <c r="CZ93" s="646" t="s">
        <v>40</v>
      </c>
      <c r="DA93" s="648" t="s">
        <v>41</v>
      </c>
      <c r="DB93" s="101"/>
      <c r="DC93" s="666" t="s">
        <v>91</v>
      </c>
      <c r="DD93" s="646" t="s">
        <v>40</v>
      </c>
      <c r="DE93" s="648" t="s">
        <v>41</v>
      </c>
      <c r="DF93" s="101"/>
      <c r="DG93" s="666" t="s">
        <v>92</v>
      </c>
      <c r="DH93" s="646" t="s">
        <v>40</v>
      </c>
      <c r="DI93" s="648" t="s">
        <v>41</v>
      </c>
    </row>
    <row r="94" spans="1:113" ht="14.25" customHeight="1" thickBot="1" x14ac:dyDescent="0.25">
      <c r="A94" s="641"/>
      <c r="B94" s="643"/>
      <c r="C94" s="643"/>
      <c r="D94" s="643"/>
      <c r="E94" s="637"/>
      <c r="F94" s="639"/>
      <c r="G94" s="70"/>
      <c r="H94" s="635"/>
      <c r="I94" s="637"/>
      <c r="J94" s="639"/>
      <c r="K94" s="70"/>
      <c r="L94" s="635"/>
      <c r="M94" s="637"/>
      <c r="N94" s="639"/>
      <c r="O94" s="70"/>
      <c r="P94" s="635"/>
      <c r="Q94" s="637"/>
      <c r="R94" s="639"/>
      <c r="S94" s="100"/>
      <c r="T94" s="653"/>
      <c r="U94" s="643"/>
      <c r="V94" s="645"/>
      <c r="W94" s="645"/>
      <c r="X94" s="647"/>
      <c r="Y94" s="649"/>
      <c r="Z94" s="102"/>
      <c r="AA94" s="651"/>
      <c r="AB94" s="647"/>
      <c r="AC94" s="649"/>
      <c r="AD94" s="102"/>
      <c r="AE94" s="651"/>
      <c r="AF94" s="647"/>
      <c r="AG94" s="649"/>
      <c r="AH94" s="102"/>
      <c r="AI94" s="651"/>
      <c r="AJ94" s="647"/>
      <c r="AK94" s="649"/>
      <c r="AL94" s="100"/>
      <c r="AM94" s="655"/>
      <c r="AN94" s="657"/>
      <c r="AO94" s="657"/>
      <c r="AP94" s="657"/>
      <c r="AQ94" s="647"/>
      <c r="AR94" s="649"/>
      <c r="AS94" s="102"/>
      <c r="AT94" s="659"/>
      <c r="AU94" s="647"/>
      <c r="AV94" s="649"/>
      <c r="AW94" s="102"/>
      <c r="AX94" s="659"/>
      <c r="AY94" s="647"/>
      <c r="AZ94" s="649"/>
      <c r="BA94" s="102"/>
      <c r="BB94" s="659"/>
      <c r="BC94" s="647"/>
      <c r="BD94" s="649"/>
      <c r="BE94" s="100"/>
      <c r="BF94" s="655"/>
      <c r="BG94" s="657"/>
      <c r="BH94" s="657"/>
      <c r="BI94" s="657"/>
      <c r="BJ94" s="647"/>
      <c r="BK94" s="649"/>
      <c r="BL94" s="102"/>
      <c r="BM94" s="659"/>
      <c r="BN94" s="647"/>
      <c r="BO94" s="649"/>
      <c r="BP94" s="102"/>
      <c r="BQ94" s="659"/>
      <c r="BR94" s="647"/>
      <c r="BS94" s="649"/>
      <c r="BT94" s="102"/>
      <c r="BU94" s="659"/>
      <c r="BV94" s="647"/>
      <c r="BW94" s="649"/>
      <c r="BX94" s="100"/>
      <c r="BY94" s="663"/>
      <c r="BZ94" s="665"/>
      <c r="CA94" s="665"/>
      <c r="CB94" s="665"/>
      <c r="CC94" s="647"/>
      <c r="CD94" s="649"/>
      <c r="CE94" s="102"/>
      <c r="CF94" s="661"/>
      <c r="CG94" s="647"/>
      <c r="CH94" s="649"/>
      <c r="CI94" s="102"/>
      <c r="CJ94" s="661"/>
      <c r="CK94" s="647"/>
      <c r="CL94" s="649"/>
      <c r="CM94" s="102"/>
      <c r="CN94" s="661"/>
      <c r="CO94" s="647"/>
      <c r="CP94" s="649"/>
      <c r="CQ94" s="100"/>
      <c r="CR94" s="671"/>
      <c r="CS94" s="669"/>
      <c r="CT94" s="669"/>
      <c r="CU94" s="669"/>
      <c r="CV94" s="647"/>
      <c r="CW94" s="649"/>
      <c r="CX94" s="102"/>
      <c r="CY94" s="667"/>
      <c r="CZ94" s="647"/>
      <c r="DA94" s="649"/>
      <c r="DB94" s="102"/>
      <c r="DC94" s="667"/>
      <c r="DD94" s="647"/>
      <c r="DE94" s="649"/>
      <c r="DF94" s="102"/>
      <c r="DG94" s="667"/>
      <c r="DH94" s="647"/>
      <c r="DI94" s="649"/>
    </row>
    <row r="95" spans="1:113" x14ac:dyDescent="0.2">
      <c r="A95" s="72" t="s">
        <v>50</v>
      </c>
      <c r="B95" s="74">
        <v>4136.92</v>
      </c>
      <c r="C95" s="74">
        <v>165.48000000000047</v>
      </c>
      <c r="D95" s="74">
        <v>4302.4000000000005</v>
      </c>
      <c r="E95" s="75">
        <v>2868.2700000000004</v>
      </c>
      <c r="F95" s="76">
        <v>4302.3999999999996</v>
      </c>
      <c r="G95" s="77"/>
      <c r="H95" s="103">
        <v>2280.2800000000002</v>
      </c>
      <c r="I95" s="75">
        <v>1520.19</v>
      </c>
      <c r="J95" s="76">
        <v>2280.2800000000002</v>
      </c>
      <c r="K95" s="77"/>
      <c r="L95" s="104">
        <v>1150.9000000000001</v>
      </c>
      <c r="M95" s="75">
        <v>767.27</v>
      </c>
      <c r="N95" s="76">
        <v>1150.9000000000001</v>
      </c>
      <c r="O95" s="77"/>
      <c r="P95" s="103">
        <v>387.21999999999997</v>
      </c>
      <c r="Q95" s="75">
        <v>258.14999999999998</v>
      </c>
      <c r="R95" s="78">
        <v>387.22</v>
      </c>
      <c r="S95" s="105"/>
      <c r="T95" s="132" t="s">
        <v>50</v>
      </c>
      <c r="U95" s="74">
        <v>4860.8900000000003</v>
      </c>
      <c r="V95" s="74">
        <v>194.4399999999996</v>
      </c>
      <c r="W95" s="74">
        <v>5055.33</v>
      </c>
      <c r="X95" s="75">
        <v>3370.22</v>
      </c>
      <c r="Y95" s="76">
        <v>5055.33</v>
      </c>
      <c r="Z95" s="107"/>
      <c r="AA95" s="103">
        <v>2679.3300000000004</v>
      </c>
      <c r="AB95" s="114">
        <v>1786.23</v>
      </c>
      <c r="AC95" s="119">
        <v>2679.3300000000004</v>
      </c>
      <c r="AD95" s="107"/>
      <c r="AE95" s="104">
        <v>1352.31</v>
      </c>
      <c r="AF95" s="75">
        <v>901.54</v>
      </c>
      <c r="AG95" s="76">
        <v>1352.31</v>
      </c>
      <c r="AH95" s="107"/>
      <c r="AI95" s="103">
        <v>454.98</v>
      </c>
      <c r="AJ95" s="75">
        <v>303.32</v>
      </c>
      <c r="AK95" s="78">
        <v>454.98</v>
      </c>
      <c r="AL95" s="105"/>
      <c r="AM95" s="110" t="s">
        <v>50</v>
      </c>
      <c r="AN95" s="111">
        <v>2963.13</v>
      </c>
      <c r="AO95" s="112">
        <v>118.5300000000002</v>
      </c>
      <c r="AP95" s="113">
        <v>3081.6600000000003</v>
      </c>
      <c r="AQ95" s="114">
        <v>2054.44</v>
      </c>
      <c r="AR95" s="115">
        <v>3081.66</v>
      </c>
      <c r="AS95" s="107"/>
      <c r="AT95" s="116">
        <v>1633.28</v>
      </c>
      <c r="AU95" s="75">
        <v>1088.8599999999999</v>
      </c>
      <c r="AV95" s="76">
        <v>1633.28</v>
      </c>
      <c r="AW95" s="107"/>
      <c r="AX95" s="117">
        <v>824.35</v>
      </c>
      <c r="AY95" s="114">
        <v>549.56999999999994</v>
      </c>
      <c r="AZ95" s="115">
        <v>824.35</v>
      </c>
      <c r="BA95" s="107"/>
      <c r="BB95" s="116">
        <v>277.34999999999997</v>
      </c>
      <c r="BC95" s="114">
        <v>184.9</v>
      </c>
      <c r="BD95" s="118">
        <v>277.35000000000002</v>
      </c>
      <c r="BE95" s="105"/>
      <c r="BF95" s="110" t="s">
        <v>50</v>
      </c>
      <c r="BG95" s="111">
        <v>3481.67</v>
      </c>
      <c r="BH95" s="112">
        <v>139.26999999999998</v>
      </c>
      <c r="BI95" s="113">
        <v>3620.94</v>
      </c>
      <c r="BJ95" s="114">
        <v>2413.96</v>
      </c>
      <c r="BK95" s="115">
        <v>3620.94</v>
      </c>
      <c r="BL95" s="107"/>
      <c r="BM95" s="116">
        <v>1919.1</v>
      </c>
      <c r="BN95" s="114">
        <v>1279.42</v>
      </c>
      <c r="BO95" s="119">
        <v>1919.11</v>
      </c>
      <c r="BP95" s="107"/>
      <c r="BQ95" s="117">
        <v>968.61</v>
      </c>
      <c r="BR95" s="114">
        <v>645.74</v>
      </c>
      <c r="BS95" s="115">
        <v>968.61</v>
      </c>
      <c r="BT95" s="107"/>
      <c r="BU95" s="116">
        <v>325.89</v>
      </c>
      <c r="BV95" s="114">
        <v>217.26</v>
      </c>
      <c r="BW95" s="118">
        <v>325.89</v>
      </c>
      <c r="BX95" s="105"/>
      <c r="BY95" s="120" t="s">
        <v>50</v>
      </c>
      <c r="BZ95" s="121">
        <v>2884.6600000000003</v>
      </c>
      <c r="CA95" s="122">
        <v>115.38999999999987</v>
      </c>
      <c r="CB95" s="123">
        <v>3000.05</v>
      </c>
      <c r="CC95" s="114">
        <v>2000.04</v>
      </c>
      <c r="CD95" s="115">
        <v>3000.05</v>
      </c>
      <c r="CE95" s="107"/>
      <c r="CF95" s="124">
        <v>1590.03</v>
      </c>
      <c r="CG95" s="75">
        <v>1060.02</v>
      </c>
      <c r="CH95" s="76">
        <v>1590.03</v>
      </c>
      <c r="CI95" s="107"/>
      <c r="CJ95" s="125">
        <v>802.52</v>
      </c>
      <c r="CK95" s="114">
        <v>535.02</v>
      </c>
      <c r="CL95" s="115">
        <v>802.52</v>
      </c>
      <c r="CM95" s="107"/>
      <c r="CN95" s="124">
        <v>270.01</v>
      </c>
      <c r="CO95" s="114">
        <v>180.01</v>
      </c>
      <c r="CP95" s="118">
        <v>270.01</v>
      </c>
      <c r="CQ95" s="105"/>
      <c r="CR95" s="126" t="s">
        <v>50</v>
      </c>
      <c r="CS95" s="127">
        <v>1672.95</v>
      </c>
      <c r="CT95" s="128">
        <v>66.919999999999845</v>
      </c>
      <c r="CU95" s="129">
        <v>1739.87</v>
      </c>
      <c r="CV95" s="114">
        <v>1159.92</v>
      </c>
      <c r="CW95" s="115">
        <v>1739.87</v>
      </c>
      <c r="CX95" s="107"/>
      <c r="CY95" s="130">
        <v>922.14</v>
      </c>
      <c r="CZ95" s="75">
        <v>614.76</v>
      </c>
      <c r="DA95" s="76">
        <v>922.14</v>
      </c>
      <c r="DB95" s="107"/>
      <c r="DC95" s="131">
        <v>465.42</v>
      </c>
      <c r="DD95" s="114">
        <v>310.27999999999997</v>
      </c>
      <c r="DE95" s="115">
        <v>465.42</v>
      </c>
      <c r="DF95" s="107"/>
      <c r="DG95" s="130">
        <v>156.59</v>
      </c>
      <c r="DH95" s="114">
        <v>104.4</v>
      </c>
      <c r="DI95" s="118">
        <v>156.59</v>
      </c>
    </row>
    <row r="96" spans="1:113" x14ac:dyDescent="0.2">
      <c r="A96" s="72" t="s">
        <v>51</v>
      </c>
      <c r="B96" s="74">
        <v>5356.49</v>
      </c>
      <c r="C96" s="74">
        <v>214.26000000000022</v>
      </c>
      <c r="D96" s="74">
        <v>5570.75</v>
      </c>
      <c r="E96" s="75">
        <v>3713.84</v>
      </c>
      <c r="F96" s="76">
        <v>5570.75</v>
      </c>
      <c r="G96" s="77"/>
      <c r="H96" s="103">
        <v>2952.5</v>
      </c>
      <c r="I96" s="75">
        <v>1968.34</v>
      </c>
      <c r="J96" s="76">
        <v>2952.5</v>
      </c>
      <c r="K96" s="77"/>
      <c r="L96" s="104">
        <v>1490.18</v>
      </c>
      <c r="M96" s="75">
        <v>993.46</v>
      </c>
      <c r="N96" s="76">
        <v>1490.18</v>
      </c>
      <c r="O96" s="77"/>
      <c r="P96" s="103">
        <v>501.37</v>
      </c>
      <c r="Q96" s="75">
        <v>334.25</v>
      </c>
      <c r="R96" s="78">
        <v>501.37</v>
      </c>
      <c r="S96" s="105"/>
      <c r="T96" s="132" t="s">
        <v>51</v>
      </c>
      <c r="U96" s="74">
        <v>6293.87</v>
      </c>
      <c r="V96" s="74">
        <v>251.76000000000022</v>
      </c>
      <c r="W96" s="74">
        <v>6545.63</v>
      </c>
      <c r="X96" s="75">
        <v>4363.76</v>
      </c>
      <c r="Y96" s="76">
        <v>6545.63</v>
      </c>
      <c r="Z96" s="107"/>
      <c r="AA96" s="103">
        <v>3469.19</v>
      </c>
      <c r="AB96" s="114">
        <v>2312.8000000000002</v>
      </c>
      <c r="AC96" s="119">
        <v>3469.19</v>
      </c>
      <c r="AD96" s="107"/>
      <c r="AE96" s="104">
        <v>1750.96</v>
      </c>
      <c r="AF96" s="75">
        <v>1167.31</v>
      </c>
      <c r="AG96" s="76">
        <v>1750.96</v>
      </c>
      <c r="AH96" s="107"/>
      <c r="AI96" s="103">
        <v>589.11</v>
      </c>
      <c r="AJ96" s="75">
        <v>392.74</v>
      </c>
      <c r="AK96" s="78">
        <v>589.11</v>
      </c>
      <c r="AL96" s="105"/>
      <c r="AM96" s="110" t="s">
        <v>51</v>
      </c>
      <c r="AN96" s="111">
        <v>3937.48</v>
      </c>
      <c r="AO96" s="112">
        <v>157.5</v>
      </c>
      <c r="AP96" s="113">
        <v>4094.98</v>
      </c>
      <c r="AQ96" s="114">
        <v>2729.9900000000002</v>
      </c>
      <c r="AR96" s="115">
        <v>4094.98</v>
      </c>
      <c r="AS96" s="107"/>
      <c r="AT96" s="116">
        <v>2170.34</v>
      </c>
      <c r="AU96" s="75">
        <v>1446.9</v>
      </c>
      <c r="AV96" s="76">
        <v>2170.34</v>
      </c>
      <c r="AW96" s="107"/>
      <c r="AX96" s="117">
        <v>1095.4100000000001</v>
      </c>
      <c r="AY96" s="114">
        <v>730.28</v>
      </c>
      <c r="AZ96" s="115">
        <v>1095.4100000000001</v>
      </c>
      <c r="BA96" s="107"/>
      <c r="BB96" s="116">
        <v>368.55</v>
      </c>
      <c r="BC96" s="114">
        <v>245.7</v>
      </c>
      <c r="BD96" s="118">
        <v>368.55</v>
      </c>
      <c r="BE96" s="105"/>
      <c r="BF96" s="110" t="s">
        <v>51</v>
      </c>
      <c r="BG96" s="111">
        <v>4626.54</v>
      </c>
      <c r="BH96" s="112">
        <v>185.07000000000062</v>
      </c>
      <c r="BI96" s="113">
        <v>4811.6100000000006</v>
      </c>
      <c r="BJ96" s="114">
        <v>3207.74</v>
      </c>
      <c r="BK96" s="115">
        <v>4811.6099999999997</v>
      </c>
      <c r="BL96" s="107"/>
      <c r="BM96" s="116">
        <v>2550.1600000000003</v>
      </c>
      <c r="BN96" s="114">
        <v>1700.11</v>
      </c>
      <c r="BO96" s="119">
        <v>2550.15</v>
      </c>
      <c r="BP96" s="107"/>
      <c r="BQ96" s="117">
        <v>1287.1099999999999</v>
      </c>
      <c r="BR96" s="114">
        <v>858.08</v>
      </c>
      <c r="BS96" s="115">
        <v>1287.1099999999999</v>
      </c>
      <c r="BT96" s="107"/>
      <c r="BU96" s="116">
        <v>433.05</v>
      </c>
      <c r="BV96" s="114">
        <v>288.7</v>
      </c>
      <c r="BW96" s="118">
        <v>433.05</v>
      </c>
      <c r="BX96" s="105"/>
      <c r="BY96" s="120" t="s">
        <v>51</v>
      </c>
      <c r="BZ96" s="121">
        <v>3868.8100000000004</v>
      </c>
      <c r="CA96" s="122">
        <v>154.75999999999976</v>
      </c>
      <c r="CB96" s="123">
        <v>4023.57</v>
      </c>
      <c r="CC96" s="114">
        <v>2682.38</v>
      </c>
      <c r="CD96" s="115">
        <v>4023.57</v>
      </c>
      <c r="CE96" s="107"/>
      <c r="CF96" s="124">
        <v>2132.5</v>
      </c>
      <c r="CG96" s="75">
        <v>1421.67</v>
      </c>
      <c r="CH96" s="76">
        <v>2132.5</v>
      </c>
      <c r="CI96" s="107"/>
      <c r="CJ96" s="125">
        <v>1076.31</v>
      </c>
      <c r="CK96" s="114">
        <v>717.54</v>
      </c>
      <c r="CL96" s="115">
        <v>1076.31</v>
      </c>
      <c r="CM96" s="107"/>
      <c r="CN96" s="124">
        <v>362.13</v>
      </c>
      <c r="CO96" s="114">
        <v>241.42</v>
      </c>
      <c r="CP96" s="118">
        <v>362.13</v>
      </c>
      <c r="CQ96" s="105"/>
      <c r="CR96" s="126" t="s">
        <v>51</v>
      </c>
      <c r="CS96" s="127">
        <v>2277.17</v>
      </c>
      <c r="CT96" s="128">
        <v>91.090000000000146</v>
      </c>
      <c r="CU96" s="129">
        <v>2368.2600000000002</v>
      </c>
      <c r="CV96" s="114">
        <v>1578.84</v>
      </c>
      <c r="CW96" s="115">
        <v>2368.2600000000002</v>
      </c>
      <c r="CX96" s="107"/>
      <c r="CY96" s="130">
        <v>1255.18</v>
      </c>
      <c r="CZ96" s="75">
        <v>836.79</v>
      </c>
      <c r="DA96" s="76">
        <v>1255.18</v>
      </c>
      <c r="DB96" s="107"/>
      <c r="DC96" s="131">
        <v>633.51</v>
      </c>
      <c r="DD96" s="114">
        <v>422.34</v>
      </c>
      <c r="DE96" s="115">
        <v>633.51</v>
      </c>
      <c r="DF96" s="107"/>
      <c r="DG96" s="130">
        <v>213.14999999999998</v>
      </c>
      <c r="DH96" s="114">
        <v>142.1</v>
      </c>
      <c r="DI96" s="118">
        <v>213.15</v>
      </c>
    </row>
    <row r="97" spans="1:113" x14ac:dyDescent="0.2">
      <c r="A97" s="72" t="s">
        <v>52</v>
      </c>
      <c r="B97" s="74">
        <v>7656.85</v>
      </c>
      <c r="C97" s="74">
        <v>306.27999999999975</v>
      </c>
      <c r="D97" s="74">
        <v>7963.13</v>
      </c>
      <c r="E97" s="75">
        <v>5308.76</v>
      </c>
      <c r="F97" s="76">
        <v>7963.13</v>
      </c>
      <c r="G97" s="77"/>
      <c r="H97" s="103">
        <v>4220.46</v>
      </c>
      <c r="I97" s="75">
        <v>2813.64</v>
      </c>
      <c r="J97" s="76">
        <v>4220.46</v>
      </c>
      <c r="K97" s="77"/>
      <c r="L97" s="104">
        <v>2130.1400000000003</v>
      </c>
      <c r="M97" s="75">
        <v>1420.1</v>
      </c>
      <c r="N97" s="76">
        <v>2130.14</v>
      </c>
      <c r="O97" s="77"/>
      <c r="P97" s="103">
        <v>716.68999999999994</v>
      </c>
      <c r="Q97" s="75">
        <v>477.8</v>
      </c>
      <c r="R97" s="78">
        <v>716.69</v>
      </c>
      <c r="S97" s="105"/>
      <c r="T97" s="132" t="s">
        <v>52</v>
      </c>
      <c r="U97" s="74">
        <v>8996.7900000000009</v>
      </c>
      <c r="V97" s="74">
        <v>359.8799999999992</v>
      </c>
      <c r="W97" s="74">
        <v>9356.67</v>
      </c>
      <c r="X97" s="75">
        <v>6237.78</v>
      </c>
      <c r="Y97" s="76">
        <v>9356.67</v>
      </c>
      <c r="Z97" s="107"/>
      <c r="AA97" s="103">
        <v>4959.04</v>
      </c>
      <c r="AB97" s="114">
        <v>3306.03</v>
      </c>
      <c r="AC97" s="119">
        <v>4959.05</v>
      </c>
      <c r="AD97" s="107"/>
      <c r="AE97" s="104">
        <v>2502.9100000000003</v>
      </c>
      <c r="AF97" s="75">
        <v>1668.61</v>
      </c>
      <c r="AG97" s="76">
        <v>2502.91</v>
      </c>
      <c r="AH97" s="107"/>
      <c r="AI97" s="103">
        <v>842.11</v>
      </c>
      <c r="AJ97" s="75">
        <v>561.41</v>
      </c>
      <c r="AK97" s="78">
        <v>842.11</v>
      </c>
      <c r="AL97" s="105"/>
      <c r="AM97" s="110" t="s">
        <v>52</v>
      </c>
      <c r="AN97" s="111">
        <v>5704.89</v>
      </c>
      <c r="AO97" s="112">
        <v>228.19999999999982</v>
      </c>
      <c r="AP97" s="113">
        <v>5933.09</v>
      </c>
      <c r="AQ97" s="114">
        <v>3955.4</v>
      </c>
      <c r="AR97" s="115">
        <v>5933.09</v>
      </c>
      <c r="AS97" s="107"/>
      <c r="AT97" s="116">
        <v>3144.5400000000004</v>
      </c>
      <c r="AU97" s="75">
        <v>2096.36</v>
      </c>
      <c r="AV97" s="76">
        <v>3144.54</v>
      </c>
      <c r="AW97" s="107"/>
      <c r="AX97" s="117">
        <v>1587.11</v>
      </c>
      <c r="AY97" s="114">
        <v>1058.08</v>
      </c>
      <c r="AZ97" s="115">
        <v>1587.11</v>
      </c>
      <c r="BA97" s="107"/>
      <c r="BB97" s="116">
        <v>533.98</v>
      </c>
      <c r="BC97" s="114">
        <v>355.99</v>
      </c>
      <c r="BD97" s="118">
        <v>533.98</v>
      </c>
      <c r="BE97" s="105"/>
      <c r="BF97" s="110" t="s">
        <v>52</v>
      </c>
      <c r="BG97" s="111">
        <v>6703.2300000000005</v>
      </c>
      <c r="BH97" s="112">
        <v>268.13000000000011</v>
      </c>
      <c r="BI97" s="113">
        <v>6971.3600000000006</v>
      </c>
      <c r="BJ97" s="114">
        <v>4647.58</v>
      </c>
      <c r="BK97" s="115">
        <v>6971.36</v>
      </c>
      <c r="BL97" s="107"/>
      <c r="BM97" s="116">
        <v>3694.8300000000004</v>
      </c>
      <c r="BN97" s="114">
        <v>2463.23</v>
      </c>
      <c r="BO97" s="119">
        <v>3694.84</v>
      </c>
      <c r="BP97" s="107"/>
      <c r="BQ97" s="117">
        <v>1864.84</v>
      </c>
      <c r="BR97" s="114">
        <v>1243.23</v>
      </c>
      <c r="BS97" s="115">
        <v>1864.84</v>
      </c>
      <c r="BT97" s="107"/>
      <c r="BU97" s="116">
        <v>627.42999999999995</v>
      </c>
      <c r="BV97" s="114">
        <v>418.28999999999996</v>
      </c>
      <c r="BW97" s="118">
        <v>627.42999999999995</v>
      </c>
      <c r="BX97" s="105"/>
      <c r="BY97" s="120" t="s">
        <v>52</v>
      </c>
      <c r="BZ97" s="121">
        <v>4638.99</v>
      </c>
      <c r="CA97" s="122">
        <v>185.5600000000004</v>
      </c>
      <c r="CB97" s="123">
        <v>4824.55</v>
      </c>
      <c r="CC97" s="114">
        <v>3216.3700000000003</v>
      </c>
      <c r="CD97" s="115">
        <v>4824.55</v>
      </c>
      <c r="CE97" s="107"/>
      <c r="CF97" s="124">
        <v>2557.0200000000004</v>
      </c>
      <c r="CG97" s="75">
        <v>1704.68</v>
      </c>
      <c r="CH97" s="76">
        <v>2557.02</v>
      </c>
      <c r="CI97" s="107"/>
      <c r="CJ97" s="125">
        <v>1290.57</v>
      </c>
      <c r="CK97" s="114">
        <v>860.38</v>
      </c>
      <c r="CL97" s="115">
        <v>1290.57</v>
      </c>
      <c r="CM97" s="107"/>
      <c r="CN97" s="124">
        <v>434.21</v>
      </c>
      <c r="CO97" s="114">
        <v>289.48</v>
      </c>
      <c r="CP97" s="118">
        <v>434.21</v>
      </c>
      <c r="CQ97" s="105"/>
      <c r="CR97" s="126" t="s">
        <v>52</v>
      </c>
      <c r="CS97" s="127">
        <v>3602.86</v>
      </c>
      <c r="CT97" s="128">
        <v>144.11999999999989</v>
      </c>
      <c r="CU97" s="129">
        <v>3746.98</v>
      </c>
      <c r="CV97" s="114">
        <v>2497.9900000000002</v>
      </c>
      <c r="CW97" s="115">
        <v>3746.98</v>
      </c>
      <c r="CX97" s="107"/>
      <c r="CY97" s="130">
        <v>1985.9</v>
      </c>
      <c r="CZ97" s="75">
        <v>1323.94</v>
      </c>
      <c r="DA97" s="76">
        <v>1985.9</v>
      </c>
      <c r="DB97" s="107"/>
      <c r="DC97" s="131">
        <v>1002.3199999999999</v>
      </c>
      <c r="DD97" s="114">
        <v>668.22</v>
      </c>
      <c r="DE97" s="115">
        <v>1002.32</v>
      </c>
      <c r="DF97" s="107"/>
      <c r="DG97" s="130">
        <v>337.23</v>
      </c>
      <c r="DH97" s="114">
        <v>224.82</v>
      </c>
      <c r="DI97" s="118">
        <v>337.23</v>
      </c>
    </row>
    <row r="98" spans="1:113" x14ac:dyDescent="0.2">
      <c r="A98" s="72" t="s">
        <v>53</v>
      </c>
      <c r="B98" s="74">
        <v>8225.75</v>
      </c>
      <c r="C98" s="74">
        <v>329.03000000000065</v>
      </c>
      <c r="D98" s="74">
        <v>8554.7800000000007</v>
      </c>
      <c r="E98" s="75">
        <v>5703.1900000000005</v>
      </c>
      <c r="F98" s="76">
        <v>8554.7800000000007</v>
      </c>
      <c r="G98" s="77"/>
      <c r="H98" s="103">
        <v>4534.04</v>
      </c>
      <c r="I98" s="75">
        <v>3022.7000000000003</v>
      </c>
      <c r="J98" s="76">
        <v>4534.04</v>
      </c>
      <c r="K98" s="77"/>
      <c r="L98" s="104">
        <v>2288.4100000000003</v>
      </c>
      <c r="M98" s="75">
        <v>1525.61</v>
      </c>
      <c r="N98" s="76">
        <v>2288.41</v>
      </c>
      <c r="O98" s="77"/>
      <c r="P98" s="103">
        <v>769.93999999999994</v>
      </c>
      <c r="Q98" s="75">
        <v>513.29999999999995</v>
      </c>
      <c r="R98" s="78">
        <v>769.94</v>
      </c>
      <c r="S98" s="105"/>
      <c r="T98" s="132" t="s">
        <v>53</v>
      </c>
      <c r="U98" s="74">
        <v>9665.2800000000007</v>
      </c>
      <c r="V98" s="74">
        <v>386.61999999999898</v>
      </c>
      <c r="W98" s="74">
        <v>10051.9</v>
      </c>
      <c r="X98" s="75">
        <v>6701.27</v>
      </c>
      <c r="Y98" s="76">
        <v>10051.9</v>
      </c>
      <c r="Z98" s="107"/>
      <c r="AA98" s="103">
        <v>5327.51</v>
      </c>
      <c r="AB98" s="114">
        <v>3551.6800000000003</v>
      </c>
      <c r="AC98" s="119">
        <v>5327.5</v>
      </c>
      <c r="AD98" s="107"/>
      <c r="AE98" s="104">
        <v>2688.8900000000003</v>
      </c>
      <c r="AF98" s="75">
        <v>1792.6</v>
      </c>
      <c r="AG98" s="76">
        <v>2688.89</v>
      </c>
      <c r="AH98" s="107"/>
      <c r="AI98" s="103">
        <v>904.68</v>
      </c>
      <c r="AJ98" s="75">
        <v>603.12</v>
      </c>
      <c r="AK98" s="78">
        <v>904.68</v>
      </c>
      <c r="AL98" s="105"/>
      <c r="AM98" s="110" t="s">
        <v>53</v>
      </c>
      <c r="AN98" s="111">
        <v>6074.37</v>
      </c>
      <c r="AO98" s="112">
        <v>242.98000000000047</v>
      </c>
      <c r="AP98" s="113">
        <v>6317.35</v>
      </c>
      <c r="AQ98" s="114">
        <v>4211.5700000000006</v>
      </c>
      <c r="AR98" s="115">
        <v>6317.35</v>
      </c>
      <c r="AS98" s="107"/>
      <c r="AT98" s="116">
        <v>3348.2000000000003</v>
      </c>
      <c r="AU98" s="75">
        <v>2232.1400000000003</v>
      </c>
      <c r="AV98" s="76">
        <v>3348.2</v>
      </c>
      <c r="AW98" s="107"/>
      <c r="AX98" s="117">
        <v>1689.9</v>
      </c>
      <c r="AY98" s="114">
        <v>1126.5999999999999</v>
      </c>
      <c r="AZ98" s="115">
        <v>1689.9</v>
      </c>
      <c r="BA98" s="107"/>
      <c r="BB98" s="116">
        <v>568.56999999999994</v>
      </c>
      <c r="BC98" s="114">
        <v>379.05</v>
      </c>
      <c r="BD98" s="118">
        <v>568.57000000000005</v>
      </c>
      <c r="BE98" s="105"/>
      <c r="BF98" s="110" t="s">
        <v>53</v>
      </c>
      <c r="BG98" s="111">
        <v>7137.38</v>
      </c>
      <c r="BH98" s="112">
        <v>285.5</v>
      </c>
      <c r="BI98" s="113">
        <v>7422.88</v>
      </c>
      <c r="BJ98" s="114">
        <v>4948.59</v>
      </c>
      <c r="BK98" s="115">
        <v>7422.88</v>
      </c>
      <c r="BL98" s="107"/>
      <c r="BM98" s="116">
        <v>3934.13</v>
      </c>
      <c r="BN98" s="114">
        <v>2622.7700000000004</v>
      </c>
      <c r="BO98" s="119">
        <v>3934.1400000000003</v>
      </c>
      <c r="BP98" s="107"/>
      <c r="BQ98" s="117">
        <v>1985.6299999999999</v>
      </c>
      <c r="BR98" s="114">
        <v>1323.76</v>
      </c>
      <c r="BS98" s="115">
        <v>1985.63</v>
      </c>
      <c r="BT98" s="107"/>
      <c r="BU98" s="116">
        <v>668.06</v>
      </c>
      <c r="BV98" s="114">
        <v>445.38</v>
      </c>
      <c r="BW98" s="118">
        <v>668.06</v>
      </c>
      <c r="BX98" s="105"/>
      <c r="BY98" s="120" t="s">
        <v>53</v>
      </c>
      <c r="BZ98" s="121">
        <v>5008.46</v>
      </c>
      <c r="CA98" s="122">
        <v>200.34000000000015</v>
      </c>
      <c r="CB98" s="123">
        <v>5208.8</v>
      </c>
      <c r="CC98" s="114">
        <v>3472.5400000000004</v>
      </c>
      <c r="CD98" s="115">
        <v>5208.8</v>
      </c>
      <c r="CE98" s="107"/>
      <c r="CF98" s="124">
        <v>2760.67</v>
      </c>
      <c r="CG98" s="75">
        <v>1840.45</v>
      </c>
      <c r="CH98" s="76">
        <v>2760.67</v>
      </c>
      <c r="CI98" s="107"/>
      <c r="CJ98" s="125">
        <v>1393.36</v>
      </c>
      <c r="CK98" s="114">
        <v>928.91</v>
      </c>
      <c r="CL98" s="115">
        <v>1393.36</v>
      </c>
      <c r="CM98" s="107"/>
      <c r="CN98" s="124">
        <v>468.8</v>
      </c>
      <c r="CO98" s="114">
        <v>312.53999999999996</v>
      </c>
      <c r="CP98" s="118">
        <v>468.8</v>
      </c>
      <c r="CQ98" s="105"/>
      <c r="CR98" s="126" t="s">
        <v>53</v>
      </c>
      <c r="CS98" s="127">
        <v>3804.26</v>
      </c>
      <c r="CT98" s="128">
        <v>152.17999999999984</v>
      </c>
      <c r="CU98" s="129">
        <v>3956.44</v>
      </c>
      <c r="CV98" s="114">
        <v>2637.63</v>
      </c>
      <c r="CW98" s="115">
        <v>3956.44</v>
      </c>
      <c r="CX98" s="107"/>
      <c r="CY98" s="130">
        <v>2096.92</v>
      </c>
      <c r="CZ98" s="75">
        <v>1397.95</v>
      </c>
      <c r="DA98" s="76">
        <v>2096.92</v>
      </c>
      <c r="DB98" s="107"/>
      <c r="DC98" s="131">
        <v>1058.3499999999999</v>
      </c>
      <c r="DD98" s="114">
        <v>705.56999999999994</v>
      </c>
      <c r="DE98" s="115">
        <v>1058.3499999999999</v>
      </c>
      <c r="DF98" s="107"/>
      <c r="DG98" s="130">
        <v>356.08</v>
      </c>
      <c r="DH98" s="114">
        <v>237.39</v>
      </c>
      <c r="DI98" s="118">
        <v>356.08</v>
      </c>
    </row>
    <row r="99" spans="1:113" x14ac:dyDescent="0.2">
      <c r="A99" s="72" t="s">
        <v>54</v>
      </c>
      <c r="B99" s="74">
        <v>8840.43</v>
      </c>
      <c r="C99" s="74">
        <v>353.6200000000008</v>
      </c>
      <c r="D99" s="74">
        <v>9194.0500000000011</v>
      </c>
      <c r="E99" s="75">
        <v>6129.37</v>
      </c>
      <c r="F99" s="76">
        <v>9194.0499999999993</v>
      </c>
      <c r="G99" s="77"/>
      <c r="H99" s="103">
        <v>4872.8500000000004</v>
      </c>
      <c r="I99" s="75">
        <v>3248.57</v>
      </c>
      <c r="J99" s="76">
        <v>4872.8500000000004</v>
      </c>
      <c r="K99" s="77"/>
      <c r="L99" s="104">
        <v>2459.4100000000003</v>
      </c>
      <c r="M99" s="75">
        <v>1639.61</v>
      </c>
      <c r="N99" s="76">
        <v>2459.41</v>
      </c>
      <c r="O99" s="77"/>
      <c r="P99" s="103">
        <v>827.47</v>
      </c>
      <c r="Q99" s="75">
        <v>551.65</v>
      </c>
      <c r="R99" s="78">
        <v>827.47</v>
      </c>
      <c r="S99" s="105"/>
      <c r="T99" s="132" t="s">
        <v>54</v>
      </c>
      <c r="U99" s="74">
        <v>10387.530000000001</v>
      </c>
      <c r="V99" s="74">
        <v>415.51000000000022</v>
      </c>
      <c r="W99" s="74">
        <v>10803.04</v>
      </c>
      <c r="X99" s="75">
        <v>7202.0300000000007</v>
      </c>
      <c r="Y99" s="76">
        <v>10803.04</v>
      </c>
      <c r="Z99" s="107"/>
      <c r="AA99" s="103">
        <v>5725.62</v>
      </c>
      <c r="AB99" s="114">
        <v>3817.07</v>
      </c>
      <c r="AC99" s="119">
        <v>5725.6</v>
      </c>
      <c r="AD99" s="107"/>
      <c r="AE99" s="104">
        <v>2889.82</v>
      </c>
      <c r="AF99" s="75">
        <v>1926.55</v>
      </c>
      <c r="AG99" s="76">
        <v>2889.82</v>
      </c>
      <c r="AH99" s="107"/>
      <c r="AI99" s="103">
        <v>972.28</v>
      </c>
      <c r="AJ99" s="75">
        <v>648.18999999999994</v>
      </c>
      <c r="AK99" s="78">
        <v>972.28</v>
      </c>
      <c r="AL99" s="105"/>
      <c r="AM99" s="110" t="s">
        <v>54</v>
      </c>
      <c r="AN99" s="111">
        <v>6519.02</v>
      </c>
      <c r="AO99" s="112">
        <v>260.76999999999953</v>
      </c>
      <c r="AP99" s="113">
        <v>6779.79</v>
      </c>
      <c r="AQ99" s="114">
        <v>4519.8599999999997</v>
      </c>
      <c r="AR99" s="115">
        <v>6779.79</v>
      </c>
      <c r="AS99" s="107"/>
      <c r="AT99" s="116">
        <v>3593.2900000000004</v>
      </c>
      <c r="AU99" s="75">
        <v>2395.5300000000002</v>
      </c>
      <c r="AV99" s="76">
        <v>3593.29</v>
      </c>
      <c r="AW99" s="107"/>
      <c r="AX99" s="117">
        <v>1813.6</v>
      </c>
      <c r="AY99" s="114">
        <v>1209.07</v>
      </c>
      <c r="AZ99" s="115">
        <v>1813.6</v>
      </c>
      <c r="BA99" s="107"/>
      <c r="BB99" s="116">
        <v>610.18999999999994</v>
      </c>
      <c r="BC99" s="114">
        <v>406.8</v>
      </c>
      <c r="BD99" s="118">
        <v>610.19000000000005</v>
      </c>
      <c r="BE99" s="105"/>
      <c r="BF99" s="110" t="s">
        <v>54</v>
      </c>
      <c r="BG99" s="111">
        <v>7659.8600000000006</v>
      </c>
      <c r="BH99" s="112">
        <v>306.39999999999964</v>
      </c>
      <c r="BI99" s="113">
        <v>7966.26</v>
      </c>
      <c r="BJ99" s="114">
        <v>5310.84</v>
      </c>
      <c r="BK99" s="115">
        <v>7966.26</v>
      </c>
      <c r="BL99" s="107"/>
      <c r="BM99" s="116">
        <v>4222.12</v>
      </c>
      <c r="BN99" s="114">
        <v>2814.75</v>
      </c>
      <c r="BO99" s="119">
        <v>4222.12</v>
      </c>
      <c r="BP99" s="107"/>
      <c r="BQ99" s="117">
        <v>2130.98</v>
      </c>
      <c r="BR99" s="114">
        <v>1420.66</v>
      </c>
      <c r="BS99" s="115">
        <v>2130.98</v>
      </c>
      <c r="BT99" s="107"/>
      <c r="BU99" s="116">
        <v>716.97</v>
      </c>
      <c r="BV99" s="114">
        <v>477.98</v>
      </c>
      <c r="BW99" s="118">
        <v>716.97</v>
      </c>
      <c r="BX99" s="105"/>
      <c r="BY99" s="120" t="s">
        <v>54</v>
      </c>
      <c r="BZ99" s="121">
        <v>5335.42</v>
      </c>
      <c r="CA99" s="122">
        <v>213.42000000000007</v>
      </c>
      <c r="CB99" s="123">
        <v>5548.84</v>
      </c>
      <c r="CC99" s="114">
        <v>3699.23</v>
      </c>
      <c r="CD99" s="115">
        <v>5548.84</v>
      </c>
      <c r="CE99" s="107"/>
      <c r="CF99" s="124">
        <v>2940.8900000000003</v>
      </c>
      <c r="CG99" s="75">
        <v>1960.6</v>
      </c>
      <c r="CH99" s="76">
        <v>2940.89</v>
      </c>
      <c r="CI99" s="107"/>
      <c r="CJ99" s="125">
        <v>1484.32</v>
      </c>
      <c r="CK99" s="114">
        <v>989.55</v>
      </c>
      <c r="CL99" s="115">
        <v>1484.32</v>
      </c>
      <c r="CM99" s="107"/>
      <c r="CN99" s="124">
        <v>499.4</v>
      </c>
      <c r="CO99" s="114">
        <v>332.94</v>
      </c>
      <c r="CP99" s="118">
        <v>499.4</v>
      </c>
      <c r="CQ99" s="105"/>
      <c r="CR99" s="126" t="s">
        <v>54</v>
      </c>
      <c r="CS99" s="127">
        <v>4059.63</v>
      </c>
      <c r="CT99" s="128">
        <v>162.39000000000033</v>
      </c>
      <c r="CU99" s="129">
        <v>4222.0200000000004</v>
      </c>
      <c r="CV99" s="114">
        <v>2814.68</v>
      </c>
      <c r="CW99" s="115">
        <v>4222.0200000000004</v>
      </c>
      <c r="CX99" s="107"/>
      <c r="CY99" s="130">
        <v>2237.6800000000003</v>
      </c>
      <c r="CZ99" s="75">
        <v>1491.79</v>
      </c>
      <c r="DA99" s="76">
        <v>2237.6799999999998</v>
      </c>
      <c r="DB99" s="107"/>
      <c r="DC99" s="131">
        <v>1129.4000000000001</v>
      </c>
      <c r="DD99" s="114">
        <v>752.93999999999994</v>
      </c>
      <c r="DE99" s="115">
        <v>1129.4000000000001</v>
      </c>
      <c r="DF99" s="107"/>
      <c r="DG99" s="130">
        <v>379.99</v>
      </c>
      <c r="DH99" s="114">
        <v>253.32999999999998</v>
      </c>
      <c r="DI99" s="118">
        <v>379.99</v>
      </c>
    </row>
    <row r="100" spans="1:113" x14ac:dyDescent="0.2">
      <c r="A100" s="72" t="s">
        <v>55</v>
      </c>
      <c r="B100" s="74">
        <v>9569.57</v>
      </c>
      <c r="C100" s="74">
        <v>382.79000000000087</v>
      </c>
      <c r="D100" s="74">
        <v>9952.36</v>
      </c>
      <c r="E100" s="75">
        <v>6634.91</v>
      </c>
      <c r="F100" s="76">
        <v>9952.36</v>
      </c>
      <c r="G100" s="77"/>
      <c r="H100" s="103">
        <v>5274.76</v>
      </c>
      <c r="I100" s="75">
        <v>3516.51</v>
      </c>
      <c r="J100" s="76">
        <v>5274.76</v>
      </c>
      <c r="K100" s="77"/>
      <c r="L100" s="104">
        <v>2662.26</v>
      </c>
      <c r="M100" s="75">
        <v>1774.84</v>
      </c>
      <c r="N100" s="76">
        <v>2662.26</v>
      </c>
      <c r="O100" s="77"/>
      <c r="P100" s="103">
        <v>895.72</v>
      </c>
      <c r="Q100" s="75">
        <v>597.15</v>
      </c>
      <c r="R100" s="78">
        <v>895.72</v>
      </c>
      <c r="S100" s="105"/>
      <c r="T100" s="132" t="s">
        <v>55</v>
      </c>
      <c r="U100" s="74">
        <v>11244.24</v>
      </c>
      <c r="V100" s="74">
        <v>449.77000000000044</v>
      </c>
      <c r="W100" s="74">
        <v>11694.01</v>
      </c>
      <c r="X100" s="75">
        <v>7796.01</v>
      </c>
      <c r="Y100" s="76">
        <v>11694.01</v>
      </c>
      <c r="Z100" s="107"/>
      <c r="AA100" s="103">
        <v>6197.83</v>
      </c>
      <c r="AB100" s="114">
        <v>4131.9000000000005</v>
      </c>
      <c r="AC100" s="119">
        <v>6197.85</v>
      </c>
      <c r="AD100" s="107"/>
      <c r="AE100" s="104">
        <v>3128.15</v>
      </c>
      <c r="AF100" s="75">
        <v>2085.44</v>
      </c>
      <c r="AG100" s="76">
        <v>3128.15</v>
      </c>
      <c r="AH100" s="107"/>
      <c r="AI100" s="103">
        <v>1052.47</v>
      </c>
      <c r="AJ100" s="75">
        <v>701.65</v>
      </c>
      <c r="AK100" s="78">
        <v>1052.47</v>
      </c>
      <c r="AL100" s="105"/>
      <c r="AM100" s="110" t="s">
        <v>55</v>
      </c>
      <c r="AN100" s="111">
        <v>7051.9800000000005</v>
      </c>
      <c r="AO100" s="112">
        <v>282.07999999999993</v>
      </c>
      <c r="AP100" s="113">
        <v>7334.06</v>
      </c>
      <c r="AQ100" s="114">
        <v>4889.38</v>
      </c>
      <c r="AR100" s="115">
        <v>7334.06</v>
      </c>
      <c r="AS100" s="107"/>
      <c r="AT100" s="116">
        <v>3887.0600000000004</v>
      </c>
      <c r="AU100" s="75">
        <v>2591.38</v>
      </c>
      <c r="AV100" s="76">
        <v>3887.06</v>
      </c>
      <c r="AW100" s="107"/>
      <c r="AX100" s="117">
        <v>1961.87</v>
      </c>
      <c r="AY100" s="114">
        <v>1307.92</v>
      </c>
      <c r="AZ100" s="115">
        <v>1961.87</v>
      </c>
      <c r="BA100" s="107"/>
      <c r="BB100" s="116">
        <v>660.06999999999994</v>
      </c>
      <c r="BC100" s="114">
        <v>440.05</v>
      </c>
      <c r="BD100" s="118">
        <v>660.07</v>
      </c>
      <c r="BE100" s="105"/>
      <c r="BF100" s="110" t="s">
        <v>55</v>
      </c>
      <c r="BG100" s="111">
        <v>8286.06</v>
      </c>
      <c r="BH100" s="112">
        <v>331.45000000000073</v>
      </c>
      <c r="BI100" s="113">
        <v>8617.51</v>
      </c>
      <c r="BJ100" s="114">
        <v>5745.01</v>
      </c>
      <c r="BK100" s="115">
        <v>8617.51</v>
      </c>
      <c r="BL100" s="107"/>
      <c r="BM100" s="116">
        <v>4567.29</v>
      </c>
      <c r="BN100" s="114">
        <v>3044.88</v>
      </c>
      <c r="BO100" s="119">
        <v>4567.3</v>
      </c>
      <c r="BP100" s="107"/>
      <c r="BQ100" s="117">
        <v>2305.19</v>
      </c>
      <c r="BR100" s="114">
        <v>1536.8</v>
      </c>
      <c r="BS100" s="115">
        <v>2305.19</v>
      </c>
      <c r="BT100" s="107"/>
      <c r="BU100" s="116">
        <v>775.58</v>
      </c>
      <c r="BV100" s="114">
        <v>517.05999999999995</v>
      </c>
      <c r="BW100" s="118">
        <v>775.58</v>
      </c>
      <c r="BX100" s="105"/>
      <c r="BY100" s="120" t="s">
        <v>55</v>
      </c>
      <c r="BZ100" s="121">
        <v>5845.4800000000005</v>
      </c>
      <c r="CA100" s="122">
        <v>233.81999999999971</v>
      </c>
      <c r="CB100" s="123">
        <v>6079.3</v>
      </c>
      <c r="CC100" s="114">
        <v>4052.8700000000003</v>
      </c>
      <c r="CD100" s="115">
        <v>6079.3</v>
      </c>
      <c r="CE100" s="107"/>
      <c r="CF100" s="124">
        <v>3222.03</v>
      </c>
      <c r="CG100" s="75">
        <v>2148.02</v>
      </c>
      <c r="CH100" s="76">
        <v>3222.03</v>
      </c>
      <c r="CI100" s="107"/>
      <c r="CJ100" s="125">
        <v>1626.22</v>
      </c>
      <c r="CK100" s="114">
        <v>1084.1500000000001</v>
      </c>
      <c r="CL100" s="115">
        <v>1626.22</v>
      </c>
      <c r="CM100" s="107"/>
      <c r="CN100" s="124">
        <v>547.14</v>
      </c>
      <c r="CO100" s="114">
        <v>364.76</v>
      </c>
      <c r="CP100" s="118">
        <v>547.14</v>
      </c>
      <c r="CQ100" s="105"/>
      <c r="CR100" s="126" t="s">
        <v>55</v>
      </c>
      <c r="CS100" s="127">
        <v>4264.62</v>
      </c>
      <c r="CT100" s="128">
        <v>170.59000000000015</v>
      </c>
      <c r="CU100" s="129">
        <v>4435.21</v>
      </c>
      <c r="CV100" s="114">
        <v>2956.8100000000004</v>
      </c>
      <c r="CW100" s="115">
        <v>4435.21</v>
      </c>
      <c r="CX100" s="107"/>
      <c r="CY100" s="130">
        <v>2350.67</v>
      </c>
      <c r="CZ100" s="75">
        <v>1567.12</v>
      </c>
      <c r="DA100" s="76">
        <v>2350.67</v>
      </c>
      <c r="DB100" s="107"/>
      <c r="DC100" s="131">
        <v>1186.42</v>
      </c>
      <c r="DD100" s="114">
        <v>790.95</v>
      </c>
      <c r="DE100" s="115">
        <v>1186.42</v>
      </c>
      <c r="DF100" s="107"/>
      <c r="DG100" s="130">
        <v>399.17</v>
      </c>
      <c r="DH100" s="114">
        <v>266.12</v>
      </c>
      <c r="DI100" s="118">
        <v>399.17</v>
      </c>
    </row>
    <row r="101" spans="1:113" x14ac:dyDescent="0.2">
      <c r="A101" s="72" t="s">
        <v>56</v>
      </c>
      <c r="B101" s="74">
        <v>10216.950000000001</v>
      </c>
      <c r="C101" s="74">
        <v>408.68000000000029</v>
      </c>
      <c r="D101" s="74">
        <v>10625.630000000001</v>
      </c>
      <c r="E101" s="75">
        <v>7083.76</v>
      </c>
      <c r="F101" s="76">
        <v>10625.63</v>
      </c>
      <c r="G101" s="77"/>
      <c r="H101" s="103">
        <v>5631.59</v>
      </c>
      <c r="I101" s="75">
        <v>3754.4</v>
      </c>
      <c r="J101" s="76">
        <v>5631.59</v>
      </c>
      <c r="K101" s="77"/>
      <c r="L101" s="104">
        <v>2842.36</v>
      </c>
      <c r="M101" s="75">
        <v>1894.91</v>
      </c>
      <c r="N101" s="76">
        <v>2842.36</v>
      </c>
      <c r="O101" s="77"/>
      <c r="P101" s="103">
        <v>956.31</v>
      </c>
      <c r="Q101" s="75">
        <v>637.54</v>
      </c>
      <c r="R101" s="78">
        <v>956.31</v>
      </c>
      <c r="S101" s="105"/>
      <c r="T101" s="132" t="s">
        <v>56</v>
      </c>
      <c r="U101" s="74">
        <v>12004.91</v>
      </c>
      <c r="V101" s="74">
        <v>480.20000000000073</v>
      </c>
      <c r="W101" s="74">
        <v>12485.11</v>
      </c>
      <c r="X101" s="75">
        <v>8323.41</v>
      </c>
      <c r="Y101" s="76">
        <v>12485.11</v>
      </c>
      <c r="Z101" s="107"/>
      <c r="AA101" s="103">
        <v>6617.1100000000006</v>
      </c>
      <c r="AB101" s="114">
        <v>4411.42</v>
      </c>
      <c r="AC101" s="119">
        <v>6617.12</v>
      </c>
      <c r="AD101" s="107"/>
      <c r="AE101" s="104">
        <v>3339.7700000000004</v>
      </c>
      <c r="AF101" s="75">
        <v>2226.5200000000004</v>
      </c>
      <c r="AG101" s="76">
        <v>3339.77</v>
      </c>
      <c r="AH101" s="107"/>
      <c r="AI101" s="103">
        <v>1123.6600000000001</v>
      </c>
      <c r="AJ101" s="75">
        <v>749.11</v>
      </c>
      <c r="AK101" s="78">
        <v>1123.6600000000001</v>
      </c>
      <c r="AL101" s="105"/>
      <c r="AM101" s="110" t="s">
        <v>56</v>
      </c>
      <c r="AN101" s="111">
        <v>7496.64</v>
      </c>
      <c r="AO101" s="112">
        <v>299.86999999999989</v>
      </c>
      <c r="AP101" s="113">
        <v>7796.51</v>
      </c>
      <c r="AQ101" s="114">
        <v>5197.68</v>
      </c>
      <c r="AR101" s="115">
        <v>7796.51</v>
      </c>
      <c r="AS101" s="107"/>
      <c r="AT101" s="116">
        <v>4132.16</v>
      </c>
      <c r="AU101" s="75">
        <v>2754.78</v>
      </c>
      <c r="AV101" s="76">
        <v>4132.16</v>
      </c>
      <c r="AW101" s="107"/>
      <c r="AX101" s="117">
        <v>2085.5700000000002</v>
      </c>
      <c r="AY101" s="114">
        <v>1390.38</v>
      </c>
      <c r="AZ101" s="115">
        <v>2085.5700000000002</v>
      </c>
      <c r="BA101" s="107"/>
      <c r="BB101" s="116">
        <v>701.68999999999994</v>
      </c>
      <c r="BC101" s="114">
        <v>467.8</v>
      </c>
      <c r="BD101" s="118">
        <v>701.69</v>
      </c>
      <c r="BE101" s="105"/>
      <c r="BF101" s="110" t="s">
        <v>56</v>
      </c>
      <c r="BG101" s="111">
        <v>8808.5400000000009</v>
      </c>
      <c r="BH101" s="112">
        <v>352.34999999999854</v>
      </c>
      <c r="BI101" s="113">
        <v>9160.89</v>
      </c>
      <c r="BJ101" s="114">
        <v>6107.26</v>
      </c>
      <c r="BK101" s="115">
        <v>9160.89</v>
      </c>
      <c r="BL101" s="107"/>
      <c r="BM101" s="116">
        <v>4855.2800000000007</v>
      </c>
      <c r="BN101" s="114">
        <v>3236.8700000000003</v>
      </c>
      <c r="BO101" s="119">
        <v>4855.29</v>
      </c>
      <c r="BP101" s="107"/>
      <c r="BQ101" s="117">
        <v>2450.5400000000004</v>
      </c>
      <c r="BR101" s="114">
        <v>1633.7</v>
      </c>
      <c r="BS101" s="115">
        <v>2450.54</v>
      </c>
      <c r="BT101" s="107"/>
      <c r="BU101" s="116">
        <v>824.49</v>
      </c>
      <c r="BV101" s="114">
        <v>549.66</v>
      </c>
      <c r="BW101" s="118">
        <v>824.49</v>
      </c>
      <c r="BX101" s="105"/>
      <c r="BY101" s="120" t="s">
        <v>56</v>
      </c>
      <c r="BZ101" s="121">
        <v>6172.4400000000005</v>
      </c>
      <c r="CA101" s="122">
        <v>246.89999999999964</v>
      </c>
      <c r="CB101" s="123">
        <v>6419.34</v>
      </c>
      <c r="CC101" s="114">
        <v>4279.5600000000004</v>
      </c>
      <c r="CD101" s="115">
        <v>6419.34</v>
      </c>
      <c r="CE101" s="107"/>
      <c r="CF101" s="124">
        <v>3402.26</v>
      </c>
      <c r="CG101" s="75">
        <v>2268.1800000000003</v>
      </c>
      <c r="CH101" s="76">
        <v>3402.26</v>
      </c>
      <c r="CI101" s="107"/>
      <c r="CJ101" s="125">
        <v>1717.18</v>
      </c>
      <c r="CK101" s="114">
        <v>1144.79</v>
      </c>
      <c r="CL101" s="115">
        <v>1717.18</v>
      </c>
      <c r="CM101" s="107"/>
      <c r="CN101" s="124">
        <v>577.75</v>
      </c>
      <c r="CO101" s="114">
        <v>385.17</v>
      </c>
      <c r="CP101" s="118">
        <v>577.75</v>
      </c>
      <c r="CQ101" s="105"/>
      <c r="CR101" s="126" t="s">
        <v>56</v>
      </c>
      <c r="CS101" s="127">
        <v>4519.99</v>
      </c>
      <c r="CT101" s="128">
        <v>180.80000000000018</v>
      </c>
      <c r="CU101" s="129">
        <v>4700.79</v>
      </c>
      <c r="CV101" s="114">
        <v>3133.86</v>
      </c>
      <c r="CW101" s="115">
        <v>4700.79</v>
      </c>
      <c r="CX101" s="107"/>
      <c r="CY101" s="130">
        <v>2491.42</v>
      </c>
      <c r="CZ101" s="75">
        <v>1660.95</v>
      </c>
      <c r="DA101" s="76">
        <v>2491.42</v>
      </c>
      <c r="DB101" s="107"/>
      <c r="DC101" s="131">
        <v>1257.47</v>
      </c>
      <c r="DD101" s="114">
        <v>838.31999999999994</v>
      </c>
      <c r="DE101" s="115">
        <v>1257.47</v>
      </c>
      <c r="DF101" s="107"/>
      <c r="DG101" s="130">
        <v>423.08</v>
      </c>
      <c r="DH101" s="114">
        <v>282.06</v>
      </c>
      <c r="DI101" s="118">
        <v>423.08</v>
      </c>
    </row>
    <row r="102" spans="1:113" x14ac:dyDescent="0.2">
      <c r="A102" s="72" t="s">
        <v>57</v>
      </c>
      <c r="B102" s="74">
        <v>11031.08</v>
      </c>
      <c r="C102" s="74">
        <v>441.25</v>
      </c>
      <c r="D102" s="74">
        <v>11472.33</v>
      </c>
      <c r="E102" s="75">
        <v>7648.22</v>
      </c>
      <c r="F102" s="76">
        <v>11472.33</v>
      </c>
      <c r="G102" s="77"/>
      <c r="H102" s="103">
        <v>6080.34</v>
      </c>
      <c r="I102" s="75">
        <v>4053.56</v>
      </c>
      <c r="J102" s="76">
        <v>6080.34</v>
      </c>
      <c r="K102" s="77"/>
      <c r="L102" s="104">
        <v>3068.8500000000004</v>
      </c>
      <c r="M102" s="75">
        <v>2045.9</v>
      </c>
      <c r="N102" s="76">
        <v>3068.85</v>
      </c>
      <c r="O102" s="77"/>
      <c r="P102" s="103">
        <v>1032.51</v>
      </c>
      <c r="Q102" s="75">
        <v>688.34</v>
      </c>
      <c r="R102" s="78">
        <v>1032.51</v>
      </c>
      <c r="S102" s="105"/>
      <c r="T102" s="132" t="s">
        <v>57</v>
      </c>
      <c r="U102" s="74">
        <v>12961.53</v>
      </c>
      <c r="V102" s="74">
        <v>518.46999999999935</v>
      </c>
      <c r="W102" s="74">
        <v>13480</v>
      </c>
      <c r="X102" s="75">
        <v>8986.67</v>
      </c>
      <c r="Y102" s="76">
        <v>13480</v>
      </c>
      <c r="Z102" s="107"/>
      <c r="AA102" s="103">
        <v>7144.4</v>
      </c>
      <c r="AB102" s="114">
        <v>4762.9400000000005</v>
      </c>
      <c r="AC102" s="119">
        <v>7144.4000000000005</v>
      </c>
      <c r="AD102" s="107"/>
      <c r="AE102" s="104">
        <v>3605.9</v>
      </c>
      <c r="AF102" s="75">
        <v>2403.94</v>
      </c>
      <c r="AG102" s="76">
        <v>3605.9</v>
      </c>
      <c r="AH102" s="107"/>
      <c r="AI102" s="103">
        <v>1213.2</v>
      </c>
      <c r="AJ102" s="75">
        <v>808.8</v>
      </c>
      <c r="AK102" s="78">
        <v>1213.2</v>
      </c>
      <c r="AL102" s="105"/>
      <c r="AM102" s="110" t="s">
        <v>57</v>
      </c>
      <c r="AN102" s="111">
        <v>8062.2800000000007</v>
      </c>
      <c r="AO102" s="112">
        <v>322.5</v>
      </c>
      <c r="AP102" s="113">
        <v>8384.7800000000007</v>
      </c>
      <c r="AQ102" s="114">
        <v>5589.8600000000006</v>
      </c>
      <c r="AR102" s="115">
        <v>8384.7800000000007</v>
      </c>
      <c r="AS102" s="107"/>
      <c r="AT102" s="116">
        <v>4443.9400000000005</v>
      </c>
      <c r="AU102" s="75">
        <v>2962.63</v>
      </c>
      <c r="AV102" s="76">
        <v>4443.9399999999996</v>
      </c>
      <c r="AW102" s="107"/>
      <c r="AX102" s="117">
        <v>2242.9300000000003</v>
      </c>
      <c r="AY102" s="114">
        <v>1495.29</v>
      </c>
      <c r="AZ102" s="115">
        <v>2242.9299999999998</v>
      </c>
      <c r="BA102" s="107"/>
      <c r="BB102" s="116">
        <v>754.64</v>
      </c>
      <c r="BC102" s="114">
        <v>503.09999999999997</v>
      </c>
      <c r="BD102" s="118">
        <v>754.64</v>
      </c>
      <c r="BE102" s="105"/>
      <c r="BF102" s="110" t="s">
        <v>57</v>
      </c>
      <c r="BG102" s="111">
        <v>9473.18</v>
      </c>
      <c r="BH102" s="112">
        <v>378.93000000000029</v>
      </c>
      <c r="BI102" s="113">
        <v>9852.11</v>
      </c>
      <c r="BJ102" s="114">
        <v>6568.08</v>
      </c>
      <c r="BK102" s="115">
        <v>9852.11</v>
      </c>
      <c r="BL102" s="107"/>
      <c r="BM102" s="116">
        <v>5221.62</v>
      </c>
      <c r="BN102" s="114">
        <v>3481.1000000000004</v>
      </c>
      <c r="BO102" s="119">
        <v>5221.63</v>
      </c>
      <c r="BP102" s="107"/>
      <c r="BQ102" s="117">
        <v>2635.44</v>
      </c>
      <c r="BR102" s="114">
        <v>1756.96</v>
      </c>
      <c r="BS102" s="115">
        <v>2635.44</v>
      </c>
      <c r="BT102" s="107"/>
      <c r="BU102" s="116">
        <v>886.68999999999994</v>
      </c>
      <c r="BV102" s="114">
        <v>591.13</v>
      </c>
      <c r="BW102" s="118">
        <v>886.69</v>
      </c>
      <c r="BX102" s="105"/>
      <c r="BY102" s="120" t="s">
        <v>57</v>
      </c>
      <c r="BZ102" s="121">
        <v>7333.16</v>
      </c>
      <c r="CA102" s="122">
        <v>293.32999999999993</v>
      </c>
      <c r="CB102" s="123">
        <v>7626.49</v>
      </c>
      <c r="CC102" s="114">
        <v>5084.33</v>
      </c>
      <c r="CD102" s="115">
        <v>7626.49</v>
      </c>
      <c r="CE102" s="107"/>
      <c r="CF102" s="124">
        <v>4042.0400000000004</v>
      </c>
      <c r="CG102" s="75">
        <v>2694.7000000000003</v>
      </c>
      <c r="CH102" s="76">
        <v>4042.04</v>
      </c>
      <c r="CI102" s="107"/>
      <c r="CJ102" s="125">
        <v>2040.09</v>
      </c>
      <c r="CK102" s="114">
        <v>1360.06</v>
      </c>
      <c r="CL102" s="115">
        <v>2040.09</v>
      </c>
      <c r="CM102" s="107"/>
      <c r="CN102" s="124">
        <v>686.39</v>
      </c>
      <c r="CO102" s="114">
        <v>457.59999999999997</v>
      </c>
      <c r="CP102" s="118">
        <v>686.39</v>
      </c>
      <c r="CQ102" s="105"/>
      <c r="CR102" s="126" t="s">
        <v>57</v>
      </c>
      <c r="CS102" s="127">
        <v>4829.29</v>
      </c>
      <c r="CT102" s="128">
        <v>193.18000000000029</v>
      </c>
      <c r="CU102" s="129">
        <v>5022.47</v>
      </c>
      <c r="CV102" s="114">
        <v>3348.32</v>
      </c>
      <c r="CW102" s="115">
        <v>5022.47</v>
      </c>
      <c r="CX102" s="107"/>
      <c r="CY102" s="130">
        <v>2661.9100000000003</v>
      </c>
      <c r="CZ102" s="75">
        <v>1774.61</v>
      </c>
      <c r="DA102" s="76">
        <v>2661.91</v>
      </c>
      <c r="DB102" s="107"/>
      <c r="DC102" s="131">
        <v>1343.52</v>
      </c>
      <c r="DD102" s="114">
        <v>895.68</v>
      </c>
      <c r="DE102" s="115">
        <v>1343.52</v>
      </c>
      <c r="DF102" s="107"/>
      <c r="DG102" s="130">
        <v>452.03</v>
      </c>
      <c r="DH102" s="114">
        <v>301.36</v>
      </c>
      <c r="DI102" s="118">
        <v>452.03</v>
      </c>
    </row>
    <row r="103" spans="1:113" x14ac:dyDescent="0.2">
      <c r="A103" s="72" t="s">
        <v>58</v>
      </c>
      <c r="B103" s="74">
        <v>12450.09</v>
      </c>
      <c r="C103" s="74">
        <v>498.01000000000022</v>
      </c>
      <c r="D103" s="74">
        <v>12948.1</v>
      </c>
      <c r="E103" s="75">
        <v>8632.07</v>
      </c>
      <c r="F103" s="76">
        <v>12948.1</v>
      </c>
      <c r="G103" s="77"/>
      <c r="H103" s="103">
        <v>6862.5</v>
      </c>
      <c r="I103" s="75">
        <v>4575</v>
      </c>
      <c r="J103" s="76">
        <v>6862.5</v>
      </c>
      <c r="K103" s="77"/>
      <c r="L103" s="104">
        <v>3463.6200000000003</v>
      </c>
      <c r="M103" s="75">
        <v>2309.08</v>
      </c>
      <c r="N103" s="76">
        <v>3463.62</v>
      </c>
      <c r="O103" s="77"/>
      <c r="P103" s="103">
        <v>1165.33</v>
      </c>
      <c r="Q103" s="75">
        <v>776.89</v>
      </c>
      <c r="R103" s="78">
        <v>1165.33</v>
      </c>
      <c r="S103" s="105"/>
      <c r="T103" s="132" t="s">
        <v>58</v>
      </c>
      <c r="U103" s="74">
        <v>14628.85</v>
      </c>
      <c r="V103" s="74">
        <v>585.15999999999985</v>
      </c>
      <c r="W103" s="74">
        <v>15214.01</v>
      </c>
      <c r="X103" s="75">
        <v>10142.68</v>
      </c>
      <c r="Y103" s="76">
        <v>15214.01</v>
      </c>
      <c r="Z103" s="107"/>
      <c r="AA103" s="103">
        <v>8063.43</v>
      </c>
      <c r="AB103" s="114">
        <v>5375.63</v>
      </c>
      <c r="AC103" s="119">
        <v>8063.4400000000005</v>
      </c>
      <c r="AD103" s="107"/>
      <c r="AE103" s="104">
        <v>4069.75</v>
      </c>
      <c r="AF103" s="75">
        <v>2713.17</v>
      </c>
      <c r="AG103" s="76">
        <v>4069.75</v>
      </c>
      <c r="AH103" s="107"/>
      <c r="AI103" s="103">
        <v>1369.27</v>
      </c>
      <c r="AJ103" s="75">
        <v>912.85</v>
      </c>
      <c r="AK103" s="78">
        <v>1369.27</v>
      </c>
      <c r="AL103" s="105"/>
      <c r="AM103" s="110" t="s">
        <v>58</v>
      </c>
      <c r="AN103" s="111">
        <v>9039.89</v>
      </c>
      <c r="AO103" s="112">
        <v>361.60000000000036</v>
      </c>
      <c r="AP103" s="113">
        <v>9401.49</v>
      </c>
      <c r="AQ103" s="114">
        <v>6267.66</v>
      </c>
      <c r="AR103" s="115">
        <v>9401.49</v>
      </c>
      <c r="AS103" s="107"/>
      <c r="AT103" s="116">
        <v>4982.79</v>
      </c>
      <c r="AU103" s="75">
        <v>3321.86</v>
      </c>
      <c r="AV103" s="76">
        <v>4982.79</v>
      </c>
      <c r="AW103" s="107"/>
      <c r="AX103" s="117">
        <v>2514.9</v>
      </c>
      <c r="AY103" s="114">
        <v>1676.6</v>
      </c>
      <c r="AZ103" s="115">
        <v>2514.9</v>
      </c>
      <c r="BA103" s="107"/>
      <c r="BB103" s="116">
        <v>846.14</v>
      </c>
      <c r="BC103" s="114">
        <v>564.1</v>
      </c>
      <c r="BD103" s="118">
        <v>846.14</v>
      </c>
      <c r="BE103" s="105"/>
      <c r="BF103" s="110" t="s">
        <v>58</v>
      </c>
      <c r="BG103" s="111">
        <v>10621.89</v>
      </c>
      <c r="BH103" s="112">
        <v>424.88000000000102</v>
      </c>
      <c r="BI103" s="113">
        <v>11046.77</v>
      </c>
      <c r="BJ103" s="114">
        <v>7364.52</v>
      </c>
      <c r="BK103" s="115">
        <v>11046.77</v>
      </c>
      <c r="BL103" s="107"/>
      <c r="BM103" s="116">
        <v>5854.79</v>
      </c>
      <c r="BN103" s="114">
        <v>3903.19</v>
      </c>
      <c r="BO103" s="119">
        <v>5854.7800000000007</v>
      </c>
      <c r="BP103" s="107"/>
      <c r="BQ103" s="117">
        <v>2955.0200000000004</v>
      </c>
      <c r="BR103" s="114">
        <v>1970.02</v>
      </c>
      <c r="BS103" s="115">
        <v>2955.02</v>
      </c>
      <c r="BT103" s="107"/>
      <c r="BU103" s="116">
        <v>994.21</v>
      </c>
      <c r="BV103" s="114">
        <v>662.81</v>
      </c>
      <c r="BW103" s="118">
        <v>994.21</v>
      </c>
      <c r="BX103" s="105"/>
      <c r="BY103" s="120" t="s">
        <v>58</v>
      </c>
      <c r="BZ103" s="121">
        <v>8215.9500000000007</v>
      </c>
      <c r="CA103" s="122">
        <v>328.63999999999942</v>
      </c>
      <c r="CB103" s="123">
        <v>8544.59</v>
      </c>
      <c r="CC103" s="114">
        <v>5696.4000000000005</v>
      </c>
      <c r="CD103" s="115">
        <v>8544.59</v>
      </c>
      <c r="CE103" s="107"/>
      <c r="CF103" s="124">
        <v>4528.6400000000003</v>
      </c>
      <c r="CG103" s="75">
        <v>3019.1000000000004</v>
      </c>
      <c r="CH103" s="76">
        <v>4528.6400000000003</v>
      </c>
      <c r="CI103" s="107"/>
      <c r="CJ103" s="125">
        <v>2285.6800000000003</v>
      </c>
      <c r="CK103" s="114">
        <v>1523.79</v>
      </c>
      <c r="CL103" s="115">
        <v>2285.6799999999998</v>
      </c>
      <c r="CM103" s="107"/>
      <c r="CN103" s="124">
        <v>769.02</v>
      </c>
      <c r="CO103" s="114">
        <v>512.67999999999995</v>
      </c>
      <c r="CP103" s="118">
        <v>769.02</v>
      </c>
      <c r="CQ103" s="105"/>
      <c r="CR103" s="126" t="s">
        <v>58</v>
      </c>
      <c r="CS103" s="127">
        <v>5286.05</v>
      </c>
      <c r="CT103" s="128">
        <v>211.44999999999982</v>
      </c>
      <c r="CU103" s="129">
        <v>5497.5</v>
      </c>
      <c r="CV103" s="114">
        <v>3665</v>
      </c>
      <c r="CW103" s="115">
        <v>5497.5</v>
      </c>
      <c r="CX103" s="107"/>
      <c r="CY103" s="130">
        <v>2913.6800000000003</v>
      </c>
      <c r="CZ103" s="75">
        <v>1942.46</v>
      </c>
      <c r="DA103" s="76">
        <v>2913.68</v>
      </c>
      <c r="DB103" s="107"/>
      <c r="DC103" s="131">
        <v>1470.59</v>
      </c>
      <c r="DD103" s="114">
        <v>980.4</v>
      </c>
      <c r="DE103" s="115">
        <v>1470.59</v>
      </c>
      <c r="DF103" s="107"/>
      <c r="DG103" s="130">
        <v>494.78</v>
      </c>
      <c r="DH103" s="114">
        <v>329.86</v>
      </c>
      <c r="DI103" s="118">
        <v>494.78</v>
      </c>
    </row>
    <row r="104" spans="1:113" x14ac:dyDescent="0.2">
      <c r="A104" s="72" t="s">
        <v>59</v>
      </c>
      <c r="B104" s="74">
        <v>13914.87</v>
      </c>
      <c r="C104" s="74">
        <v>556.59999999999854</v>
      </c>
      <c r="D104" s="74">
        <v>14471.47</v>
      </c>
      <c r="E104" s="75">
        <v>9647.65</v>
      </c>
      <c r="F104" s="76">
        <v>14471.47</v>
      </c>
      <c r="G104" s="77"/>
      <c r="H104" s="103">
        <v>7669.88</v>
      </c>
      <c r="I104" s="75">
        <v>5113.26</v>
      </c>
      <c r="J104" s="76">
        <v>7669.88</v>
      </c>
      <c r="K104" s="77"/>
      <c r="L104" s="104">
        <v>3871.1200000000003</v>
      </c>
      <c r="M104" s="75">
        <v>2580.75</v>
      </c>
      <c r="N104" s="76">
        <v>3871.12</v>
      </c>
      <c r="O104" s="77"/>
      <c r="P104" s="103">
        <v>1302.44</v>
      </c>
      <c r="Q104" s="75">
        <v>868.3</v>
      </c>
      <c r="R104" s="78">
        <v>1302.44</v>
      </c>
      <c r="S104" s="105"/>
      <c r="T104" s="132" t="s">
        <v>59</v>
      </c>
      <c r="U104" s="74">
        <v>16349.98</v>
      </c>
      <c r="V104" s="74">
        <v>654</v>
      </c>
      <c r="W104" s="74">
        <v>17003.98</v>
      </c>
      <c r="X104" s="75">
        <v>11335.99</v>
      </c>
      <c r="Y104" s="76">
        <v>17003.98</v>
      </c>
      <c r="Z104" s="107"/>
      <c r="AA104" s="103">
        <v>9012.11</v>
      </c>
      <c r="AB104" s="114">
        <v>6008.09</v>
      </c>
      <c r="AC104" s="119">
        <v>9012.11</v>
      </c>
      <c r="AD104" s="107"/>
      <c r="AE104" s="104">
        <v>4548.5700000000006</v>
      </c>
      <c r="AF104" s="75">
        <v>3032.38</v>
      </c>
      <c r="AG104" s="76">
        <v>4548.57</v>
      </c>
      <c r="AH104" s="107"/>
      <c r="AI104" s="103">
        <v>1530.36</v>
      </c>
      <c r="AJ104" s="75">
        <v>1020.24</v>
      </c>
      <c r="AK104" s="78">
        <v>1530.36</v>
      </c>
      <c r="AL104" s="105"/>
      <c r="AM104" s="110" t="s">
        <v>59</v>
      </c>
      <c r="AN104" s="111">
        <v>10092.700000000001</v>
      </c>
      <c r="AO104" s="112">
        <v>403.70999999999913</v>
      </c>
      <c r="AP104" s="113">
        <v>10496.41</v>
      </c>
      <c r="AQ104" s="114">
        <v>6997.6100000000006</v>
      </c>
      <c r="AR104" s="115">
        <v>10496.41</v>
      </c>
      <c r="AS104" s="107"/>
      <c r="AT104" s="116">
        <v>5563.1</v>
      </c>
      <c r="AU104" s="75">
        <v>3708.7400000000002</v>
      </c>
      <c r="AV104" s="76">
        <v>5563.1</v>
      </c>
      <c r="AW104" s="107"/>
      <c r="AX104" s="117">
        <v>2807.7900000000004</v>
      </c>
      <c r="AY104" s="114">
        <v>1871.86</v>
      </c>
      <c r="AZ104" s="115">
        <v>2807.79</v>
      </c>
      <c r="BA104" s="107"/>
      <c r="BB104" s="116">
        <v>944.68</v>
      </c>
      <c r="BC104" s="114">
        <v>629.79</v>
      </c>
      <c r="BD104" s="118">
        <v>944.68</v>
      </c>
      <c r="BE104" s="105"/>
      <c r="BF104" s="110" t="s">
        <v>59</v>
      </c>
      <c r="BG104" s="111">
        <v>11858.93</v>
      </c>
      <c r="BH104" s="112">
        <v>474.36000000000058</v>
      </c>
      <c r="BI104" s="113">
        <v>12333.29</v>
      </c>
      <c r="BJ104" s="114">
        <v>8222.2000000000007</v>
      </c>
      <c r="BK104" s="115">
        <v>12333.29</v>
      </c>
      <c r="BL104" s="107"/>
      <c r="BM104" s="116">
        <v>6536.6500000000005</v>
      </c>
      <c r="BN104" s="114">
        <v>4357.7700000000004</v>
      </c>
      <c r="BO104" s="119">
        <v>6536.6500000000005</v>
      </c>
      <c r="BP104" s="107"/>
      <c r="BQ104" s="117">
        <v>3299.1600000000003</v>
      </c>
      <c r="BR104" s="114">
        <v>2199.44</v>
      </c>
      <c r="BS104" s="115">
        <v>3299.16</v>
      </c>
      <c r="BT104" s="107"/>
      <c r="BU104" s="116">
        <v>1110</v>
      </c>
      <c r="BV104" s="114">
        <v>740</v>
      </c>
      <c r="BW104" s="118">
        <v>1110</v>
      </c>
      <c r="BX104" s="105"/>
      <c r="BY104" s="120" t="s">
        <v>59</v>
      </c>
      <c r="BZ104" s="121">
        <v>9144.52</v>
      </c>
      <c r="CA104" s="122">
        <v>365.78999999999905</v>
      </c>
      <c r="CB104" s="123">
        <v>9510.31</v>
      </c>
      <c r="CC104" s="114">
        <v>6340.21</v>
      </c>
      <c r="CD104" s="115">
        <v>9510.31</v>
      </c>
      <c r="CE104" s="107"/>
      <c r="CF104" s="124">
        <v>5040.47</v>
      </c>
      <c r="CG104" s="75">
        <v>3360.32</v>
      </c>
      <c r="CH104" s="76">
        <v>5040.47</v>
      </c>
      <c r="CI104" s="107"/>
      <c r="CJ104" s="125">
        <v>2544.0100000000002</v>
      </c>
      <c r="CK104" s="114">
        <v>1696.01</v>
      </c>
      <c r="CL104" s="115">
        <v>2544.0100000000002</v>
      </c>
      <c r="CM104" s="107"/>
      <c r="CN104" s="124">
        <v>855.93</v>
      </c>
      <c r="CO104" s="114">
        <v>570.62</v>
      </c>
      <c r="CP104" s="118">
        <v>855.93</v>
      </c>
      <c r="CQ104" s="105"/>
      <c r="CR104" s="126" t="s">
        <v>59</v>
      </c>
      <c r="CS104" s="127">
        <v>5746.42</v>
      </c>
      <c r="CT104" s="128">
        <v>229.86000000000058</v>
      </c>
      <c r="CU104" s="129">
        <v>5976.2800000000007</v>
      </c>
      <c r="CV104" s="114">
        <v>3984.19</v>
      </c>
      <c r="CW104" s="115">
        <v>5976.28</v>
      </c>
      <c r="CX104" s="107"/>
      <c r="CY104" s="130">
        <v>3167.4300000000003</v>
      </c>
      <c r="CZ104" s="75">
        <v>2111.62</v>
      </c>
      <c r="DA104" s="76">
        <v>3167.43</v>
      </c>
      <c r="DB104" s="107"/>
      <c r="DC104" s="131">
        <v>1598.66</v>
      </c>
      <c r="DD104" s="114">
        <v>1065.78</v>
      </c>
      <c r="DE104" s="115">
        <v>1598.66</v>
      </c>
      <c r="DF104" s="107"/>
      <c r="DG104" s="130">
        <v>537.87</v>
      </c>
      <c r="DH104" s="114">
        <v>358.58</v>
      </c>
      <c r="DI104" s="118">
        <v>537.87</v>
      </c>
    </row>
    <row r="105" spans="1:113" x14ac:dyDescent="0.2">
      <c r="A105" s="72" t="s">
        <v>60</v>
      </c>
      <c r="B105" s="74">
        <v>15176.94</v>
      </c>
      <c r="C105" s="74">
        <v>607.07999999999993</v>
      </c>
      <c r="D105" s="74">
        <v>15784.02</v>
      </c>
      <c r="E105" s="75">
        <v>10522.68</v>
      </c>
      <c r="F105" s="76">
        <v>15784.02</v>
      </c>
      <c r="G105" s="77"/>
      <c r="H105" s="103">
        <v>8365.5400000000009</v>
      </c>
      <c r="I105" s="75">
        <v>5577.0300000000007</v>
      </c>
      <c r="J105" s="76">
        <v>8365.5400000000009</v>
      </c>
      <c r="K105" s="77"/>
      <c r="L105" s="104">
        <v>4222.2300000000005</v>
      </c>
      <c r="M105" s="75">
        <v>2814.82</v>
      </c>
      <c r="N105" s="76">
        <v>4222.2299999999996</v>
      </c>
      <c r="O105" s="77"/>
      <c r="P105" s="103">
        <v>1420.57</v>
      </c>
      <c r="Q105" s="75">
        <v>947.05</v>
      </c>
      <c r="R105" s="78">
        <v>1420.57</v>
      </c>
      <c r="S105" s="105"/>
      <c r="T105" s="132" t="s">
        <v>60</v>
      </c>
      <c r="U105" s="74">
        <v>17832.899999999998</v>
      </c>
      <c r="V105" s="74">
        <v>713.31999999999971</v>
      </c>
      <c r="W105" s="74">
        <v>18546.219999999998</v>
      </c>
      <c r="X105" s="75">
        <v>12364.15</v>
      </c>
      <c r="Y105" s="76">
        <v>18546.22</v>
      </c>
      <c r="Z105" s="107"/>
      <c r="AA105" s="103">
        <v>9829.5</v>
      </c>
      <c r="AB105" s="114">
        <v>6553.02</v>
      </c>
      <c r="AC105" s="119">
        <v>9829.51</v>
      </c>
      <c r="AD105" s="107"/>
      <c r="AE105" s="104">
        <v>4961.12</v>
      </c>
      <c r="AF105" s="75">
        <v>3307.42</v>
      </c>
      <c r="AG105" s="76">
        <v>4961.12</v>
      </c>
      <c r="AH105" s="107"/>
      <c r="AI105" s="103">
        <v>1669.16</v>
      </c>
      <c r="AJ105" s="75">
        <v>1112.78</v>
      </c>
      <c r="AK105" s="78">
        <v>1669.16</v>
      </c>
      <c r="AL105" s="105"/>
      <c r="AM105" s="110" t="s">
        <v>60</v>
      </c>
      <c r="AN105" s="111">
        <v>10949.35</v>
      </c>
      <c r="AO105" s="112">
        <v>437.97999999999956</v>
      </c>
      <c r="AP105" s="113">
        <v>11387.33</v>
      </c>
      <c r="AQ105" s="114">
        <v>7591.56</v>
      </c>
      <c r="AR105" s="115">
        <v>11387.33</v>
      </c>
      <c r="AS105" s="107"/>
      <c r="AT105" s="116">
        <v>6035.29</v>
      </c>
      <c r="AU105" s="75">
        <v>4023.53</v>
      </c>
      <c r="AV105" s="76">
        <v>6035.29</v>
      </c>
      <c r="AW105" s="107"/>
      <c r="AX105" s="117">
        <v>3046.1200000000003</v>
      </c>
      <c r="AY105" s="114">
        <v>2030.75</v>
      </c>
      <c r="AZ105" s="115">
        <v>3046.12</v>
      </c>
      <c r="BA105" s="107"/>
      <c r="BB105" s="116">
        <v>1024.8599999999999</v>
      </c>
      <c r="BC105" s="114">
        <v>683.24</v>
      </c>
      <c r="BD105" s="118">
        <v>1024.8599999999999</v>
      </c>
      <c r="BE105" s="105"/>
      <c r="BF105" s="110" t="s">
        <v>60</v>
      </c>
      <c r="BG105" s="111">
        <v>12865.460000000001</v>
      </c>
      <c r="BH105" s="112">
        <v>514.61999999999898</v>
      </c>
      <c r="BI105" s="113">
        <v>13380.08</v>
      </c>
      <c r="BJ105" s="114">
        <v>8920.06</v>
      </c>
      <c r="BK105" s="115">
        <v>13380.08</v>
      </c>
      <c r="BL105" s="107"/>
      <c r="BM105" s="116">
        <v>7091.45</v>
      </c>
      <c r="BN105" s="114">
        <v>4727.6500000000005</v>
      </c>
      <c r="BO105" s="119">
        <v>7091.47</v>
      </c>
      <c r="BP105" s="107"/>
      <c r="BQ105" s="117">
        <v>3579.1800000000003</v>
      </c>
      <c r="BR105" s="114">
        <v>2386.12</v>
      </c>
      <c r="BS105" s="115">
        <v>3579.18</v>
      </c>
      <c r="BT105" s="107"/>
      <c r="BU105" s="116">
        <v>1204.21</v>
      </c>
      <c r="BV105" s="114">
        <v>802.81</v>
      </c>
      <c r="BW105" s="118">
        <v>1204.21</v>
      </c>
      <c r="BX105" s="105"/>
      <c r="BY105" s="120" t="s">
        <v>60</v>
      </c>
      <c r="BZ105" s="121">
        <v>10906.85</v>
      </c>
      <c r="CA105" s="122">
        <v>436.28000000000065</v>
      </c>
      <c r="CB105" s="123">
        <v>11343.130000000001</v>
      </c>
      <c r="CC105" s="114">
        <v>7562.09</v>
      </c>
      <c r="CD105" s="115">
        <v>11343.13</v>
      </c>
      <c r="CE105" s="107"/>
      <c r="CF105" s="124">
        <v>6011.8600000000006</v>
      </c>
      <c r="CG105" s="75">
        <v>4007.9100000000003</v>
      </c>
      <c r="CH105" s="76">
        <v>6011.86</v>
      </c>
      <c r="CI105" s="107"/>
      <c r="CJ105" s="125">
        <v>3034.2900000000004</v>
      </c>
      <c r="CK105" s="114">
        <v>2022.86</v>
      </c>
      <c r="CL105" s="115">
        <v>3034.29</v>
      </c>
      <c r="CM105" s="107"/>
      <c r="CN105" s="124">
        <v>1020.89</v>
      </c>
      <c r="CO105" s="114">
        <v>680.6</v>
      </c>
      <c r="CP105" s="118">
        <v>1020.89</v>
      </c>
      <c r="CQ105" s="105"/>
      <c r="CR105" s="126" t="s">
        <v>60</v>
      </c>
      <c r="CS105" s="127">
        <v>6206.7800000000007</v>
      </c>
      <c r="CT105" s="128">
        <v>248.27999999999975</v>
      </c>
      <c r="CU105" s="129">
        <v>6455.06</v>
      </c>
      <c r="CV105" s="114">
        <v>4303.38</v>
      </c>
      <c r="CW105" s="115">
        <v>6455.06</v>
      </c>
      <c r="CX105" s="107"/>
      <c r="CY105" s="130">
        <v>3421.19</v>
      </c>
      <c r="CZ105" s="75">
        <v>2280.8000000000002</v>
      </c>
      <c r="DA105" s="76">
        <v>3421.19</v>
      </c>
      <c r="DB105" s="107"/>
      <c r="DC105" s="131">
        <v>1726.73</v>
      </c>
      <c r="DD105" s="114">
        <v>1151.1600000000001</v>
      </c>
      <c r="DE105" s="115">
        <v>1726.73</v>
      </c>
      <c r="DF105" s="107"/>
      <c r="DG105" s="130">
        <v>580.96</v>
      </c>
      <c r="DH105" s="114">
        <v>387.31</v>
      </c>
      <c r="DI105" s="118">
        <v>580.96</v>
      </c>
    </row>
    <row r="106" spans="1:113" x14ac:dyDescent="0.2">
      <c r="A106" s="72" t="s">
        <v>61</v>
      </c>
      <c r="B106" s="74">
        <v>22765.42</v>
      </c>
      <c r="C106" s="74">
        <v>910.61000000000058</v>
      </c>
      <c r="D106" s="74">
        <v>23676.03</v>
      </c>
      <c r="E106" s="75">
        <v>15784.02</v>
      </c>
      <c r="F106" s="76">
        <v>23676.03</v>
      </c>
      <c r="G106" s="77"/>
      <c r="H106" s="103">
        <v>12548.300000000001</v>
      </c>
      <c r="I106" s="75">
        <v>8365.5400000000009</v>
      </c>
      <c r="J106" s="76">
        <v>12548.3</v>
      </c>
      <c r="K106" s="77"/>
      <c r="L106" s="104">
        <v>6333.34</v>
      </c>
      <c r="M106" s="75">
        <v>4222.2300000000005</v>
      </c>
      <c r="N106" s="76">
        <v>6333.34</v>
      </c>
      <c r="O106" s="77"/>
      <c r="P106" s="103">
        <v>2130.8500000000004</v>
      </c>
      <c r="Q106" s="75">
        <v>1420.57</v>
      </c>
      <c r="R106" s="78">
        <v>2130.85</v>
      </c>
      <c r="S106" s="105"/>
      <c r="T106" s="132" t="s">
        <v>61</v>
      </c>
      <c r="U106" s="74">
        <v>26749.35</v>
      </c>
      <c r="V106" s="74">
        <v>1069.9800000000032</v>
      </c>
      <c r="W106" s="74">
        <v>27819.33</v>
      </c>
      <c r="X106" s="75">
        <v>18546.22</v>
      </c>
      <c r="Y106" s="76">
        <v>27819.33</v>
      </c>
      <c r="Z106" s="107"/>
      <c r="AA106" s="103">
        <v>14744.25</v>
      </c>
      <c r="AB106" s="114">
        <v>9829.5300000000007</v>
      </c>
      <c r="AC106" s="119">
        <v>14744.27</v>
      </c>
      <c r="AD106" s="107"/>
      <c r="AE106" s="104">
        <v>7441.68</v>
      </c>
      <c r="AF106" s="75">
        <v>4961.12</v>
      </c>
      <c r="AG106" s="76">
        <v>7441.68</v>
      </c>
      <c r="AH106" s="107"/>
      <c r="AI106" s="103">
        <v>2503.7400000000002</v>
      </c>
      <c r="AJ106" s="75">
        <v>1669.16</v>
      </c>
      <c r="AK106" s="78">
        <v>2503.7399999999998</v>
      </c>
      <c r="AL106" s="105"/>
      <c r="AM106" s="110" t="s">
        <v>61</v>
      </c>
      <c r="AN106" s="111">
        <v>16424.019999999997</v>
      </c>
      <c r="AO106" s="112">
        <v>656.9800000000032</v>
      </c>
      <c r="AP106" s="113">
        <v>17081</v>
      </c>
      <c r="AQ106" s="114">
        <v>11387.34</v>
      </c>
      <c r="AR106" s="115">
        <v>17081</v>
      </c>
      <c r="AS106" s="107"/>
      <c r="AT106" s="116">
        <v>9052.93</v>
      </c>
      <c r="AU106" s="75">
        <v>6035.29</v>
      </c>
      <c r="AV106" s="76">
        <v>9052.93</v>
      </c>
      <c r="AW106" s="107"/>
      <c r="AX106" s="117">
        <v>4569.17</v>
      </c>
      <c r="AY106" s="114">
        <v>3046.1200000000003</v>
      </c>
      <c r="AZ106" s="115">
        <v>4569.17</v>
      </c>
      <c r="BA106" s="107"/>
      <c r="BB106" s="116">
        <v>1537.29</v>
      </c>
      <c r="BC106" s="114">
        <v>1024.8599999999999</v>
      </c>
      <c r="BD106" s="118">
        <v>1537.29</v>
      </c>
      <c r="BE106" s="105"/>
      <c r="BF106" s="110" t="s">
        <v>61</v>
      </c>
      <c r="BG106" s="111">
        <v>19298.189999999999</v>
      </c>
      <c r="BH106" s="112">
        <v>771.93000000000029</v>
      </c>
      <c r="BI106" s="113">
        <v>20070.12</v>
      </c>
      <c r="BJ106" s="114">
        <v>13380.08</v>
      </c>
      <c r="BK106" s="115">
        <v>20070.12</v>
      </c>
      <c r="BL106" s="107"/>
      <c r="BM106" s="116">
        <v>10637.17</v>
      </c>
      <c r="BN106" s="114">
        <v>7091.4800000000005</v>
      </c>
      <c r="BO106" s="119">
        <v>10637.210000000001</v>
      </c>
      <c r="BP106" s="107"/>
      <c r="BQ106" s="117">
        <v>5368.76</v>
      </c>
      <c r="BR106" s="114">
        <v>3579.1800000000003</v>
      </c>
      <c r="BS106" s="115">
        <v>5368.76</v>
      </c>
      <c r="BT106" s="107"/>
      <c r="BU106" s="116">
        <v>1806.32</v>
      </c>
      <c r="BV106" s="114">
        <v>1204.22</v>
      </c>
      <c r="BW106" s="118">
        <v>1806.32</v>
      </c>
      <c r="BX106" s="105"/>
      <c r="BY106" s="120" t="s">
        <v>61</v>
      </c>
      <c r="BZ106" s="121">
        <v>16360.28</v>
      </c>
      <c r="CA106" s="122">
        <v>654.41999999999643</v>
      </c>
      <c r="CB106" s="123">
        <v>17014.699999999997</v>
      </c>
      <c r="CC106" s="114">
        <v>11343.14</v>
      </c>
      <c r="CD106" s="115">
        <v>17014.7</v>
      </c>
      <c r="CE106" s="107"/>
      <c r="CF106" s="124">
        <v>9017.8000000000011</v>
      </c>
      <c r="CG106" s="75">
        <v>6011.87</v>
      </c>
      <c r="CH106" s="76">
        <v>9017.7999999999993</v>
      </c>
      <c r="CI106" s="107"/>
      <c r="CJ106" s="125">
        <v>4551.4400000000005</v>
      </c>
      <c r="CK106" s="114">
        <v>3034.3</v>
      </c>
      <c r="CL106" s="115">
        <v>4551.4399999999996</v>
      </c>
      <c r="CM106" s="107"/>
      <c r="CN106" s="124">
        <v>1531.33</v>
      </c>
      <c r="CO106" s="114">
        <v>1020.89</v>
      </c>
      <c r="CP106" s="118">
        <v>1531.33</v>
      </c>
      <c r="CQ106" s="105"/>
      <c r="CR106" s="126" t="s">
        <v>61</v>
      </c>
      <c r="CS106" s="127">
        <v>9310.17</v>
      </c>
      <c r="CT106" s="128">
        <v>372.42000000000007</v>
      </c>
      <c r="CU106" s="129">
        <v>9682.59</v>
      </c>
      <c r="CV106" s="114">
        <v>6455.06</v>
      </c>
      <c r="CW106" s="115">
        <v>9682.59</v>
      </c>
      <c r="CX106" s="107"/>
      <c r="CY106" s="130">
        <v>5131.7800000000007</v>
      </c>
      <c r="CZ106" s="75">
        <v>3421.19</v>
      </c>
      <c r="DA106" s="76">
        <v>5131.78</v>
      </c>
      <c r="DB106" s="107"/>
      <c r="DC106" s="131">
        <v>2590.1000000000004</v>
      </c>
      <c r="DD106" s="114">
        <v>1726.74</v>
      </c>
      <c r="DE106" s="115">
        <v>2590.1</v>
      </c>
      <c r="DF106" s="107"/>
      <c r="DG106" s="130">
        <v>871.43999999999994</v>
      </c>
      <c r="DH106" s="114">
        <v>580.96</v>
      </c>
      <c r="DI106" s="118">
        <v>871.44</v>
      </c>
    </row>
    <row r="107" spans="1:113" s="163" customFormat="1" x14ac:dyDescent="0.2">
      <c r="A107" s="72" t="s">
        <v>62</v>
      </c>
      <c r="B107" s="133">
        <v>45530.840000000004</v>
      </c>
      <c r="C107" s="74">
        <v>1821.2199999999939</v>
      </c>
      <c r="D107" s="74">
        <v>47352.06</v>
      </c>
      <c r="E107" s="75">
        <v>31568.04</v>
      </c>
      <c r="F107" s="76">
        <v>47352.06</v>
      </c>
      <c r="G107" s="77"/>
      <c r="H107" s="103">
        <v>25096.6</v>
      </c>
      <c r="I107" s="75">
        <v>16731.07</v>
      </c>
      <c r="J107" s="76">
        <v>25096.6</v>
      </c>
      <c r="K107" s="77"/>
      <c r="L107" s="104">
        <v>12666.68</v>
      </c>
      <c r="M107" s="75">
        <v>8444.4600000000009</v>
      </c>
      <c r="N107" s="76">
        <v>12666.68</v>
      </c>
      <c r="O107" s="77"/>
      <c r="P107" s="103">
        <v>4261.6900000000005</v>
      </c>
      <c r="Q107" s="75">
        <v>2841.13</v>
      </c>
      <c r="R107" s="78">
        <v>4261.6899999999996</v>
      </c>
      <c r="S107" s="105"/>
      <c r="T107" s="132" t="s">
        <v>62</v>
      </c>
      <c r="U107" s="133">
        <v>53498.69</v>
      </c>
      <c r="V107" s="74">
        <v>2139.9700000000012</v>
      </c>
      <c r="W107" s="74">
        <v>55638.66</v>
      </c>
      <c r="X107" s="75">
        <v>37092.44</v>
      </c>
      <c r="Y107" s="76">
        <v>55638.66</v>
      </c>
      <c r="Z107" s="107"/>
      <c r="AA107" s="103">
        <v>29488.489999999998</v>
      </c>
      <c r="AB107" s="114">
        <v>19659.060000000001</v>
      </c>
      <c r="AC107" s="119">
        <v>29488.54</v>
      </c>
      <c r="AD107" s="107"/>
      <c r="AE107" s="104">
        <v>14883.35</v>
      </c>
      <c r="AF107" s="75">
        <v>9922.24</v>
      </c>
      <c r="AG107" s="76">
        <v>14883.35</v>
      </c>
      <c r="AH107" s="107"/>
      <c r="AI107" s="103">
        <v>5007.4800000000005</v>
      </c>
      <c r="AJ107" s="75">
        <v>3338.32</v>
      </c>
      <c r="AK107" s="78">
        <v>5007.4799999999996</v>
      </c>
      <c r="AL107" s="105"/>
      <c r="AM107" s="110" t="s">
        <v>62</v>
      </c>
      <c r="AN107" s="112">
        <v>32848.04</v>
      </c>
      <c r="AO107" s="112">
        <v>1313.9599999999991</v>
      </c>
      <c r="AP107" s="113">
        <v>34162</v>
      </c>
      <c r="AQ107" s="114">
        <v>22774.67</v>
      </c>
      <c r="AR107" s="115">
        <v>34162</v>
      </c>
      <c r="AS107" s="107"/>
      <c r="AT107" s="116">
        <v>18105.86</v>
      </c>
      <c r="AU107" s="75">
        <v>12070.58</v>
      </c>
      <c r="AV107" s="76">
        <v>18105.86</v>
      </c>
      <c r="AW107" s="107"/>
      <c r="AX107" s="117">
        <v>9138.34</v>
      </c>
      <c r="AY107" s="114">
        <v>6092.2300000000005</v>
      </c>
      <c r="AZ107" s="115">
        <v>9138.34</v>
      </c>
      <c r="BA107" s="107"/>
      <c r="BB107" s="116">
        <v>3074.58</v>
      </c>
      <c r="BC107" s="114">
        <v>2049.7199999999998</v>
      </c>
      <c r="BD107" s="118">
        <v>3074.58</v>
      </c>
      <c r="BE107" s="105"/>
      <c r="BF107" s="110" t="s">
        <v>62</v>
      </c>
      <c r="BG107" s="112">
        <v>38596.380000000005</v>
      </c>
      <c r="BH107" s="112">
        <v>1543.8599999999933</v>
      </c>
      <c r="BI107" s="113">
        <v>40140.239999999998</v>
      </c>
      <c r="BJ107" s="114">
        <v>26760.16</v>
      </c>
      <c r="BK107" s="115">
        <v>40140.239999999998</v>
      </c>
      <c r="BL107" s="107"/>
      <c r="BM107" s="116">
        <v>21274.329999999998</v>
      </c>
      <c r="BN107" s="114">
        <v>14182.96</v>
      </c>
      <c r="BO107" s="119">
        <v>21274.42</v>
      </c>
      <c r="BP107" s="107"/>
      <c r="BQ107" s="117">
        <v>10737.52</v>
      </c>
      <c r="BR107" s="114">
        <v>7158.35</v>
      </c>
      <c r="BS107" s="115">
        <v>10737.52</v>
      </c>
      <c r="BT107" s="107"/>
      <c r="BU107" s="116">
        <v>3612.63</v>
      </c>
      <c r="BV107" s="114">
        <v>2408.42</v>
      </c>
      <c r="BW107" s="118">
        <v>3612.63</v>
      </c>
      <c r="BX107" s="105"/>
      <c r="BY107" s="120" t="s">
        <v>62</v>
      </c>
      <c r="BZ107" s="122">
        <v>32720.55</v>
      </c>
      <c r="CA107" s="122">
        <v>1308.8500000000022</v>
      </c>
      <c r="CB107" s="123">
        <v>34029.4</v>
      </c>
      <c r="CC107" s="114">
        <v>22686.269999999997</v>
      </c>
      <c r="CD107" s="115">
        <v>34029.4</v>
      </c>
      <c r="CE107" s="107"/>
      <c r="CF107" s="124">
        <v>18035.59</v>
      </c>
      <c r="CG107" s="75">
        <v>12023.73</v>
      </c>
      <c r="CH107" s="76">
        <v>18035.59</v>
      </c>
      <c r="CI107" s="107"/>
      <c r="CJ107" s="125">
        <v>9102.8700000000008</v>
      </c>
      <c r="CK107" s="114">
        <v>6068.58</v>
      </c>
      <c r="CL107" s="115">
        <v>9102.8700000000008</v>
      </c>
      <c r="CM107" s="107"/>
      <c r="CN107" s="124">
        <v>3062.65</v>
      </c>
      <c r="CO107" s="114">
        <v>2041.77</v>
      </c>
      <c r="CP107" s="118">
        <v>3062.65</v>
      </c>
      <c r="CQ107" s="105"/>
      <c r="CR107" s="126" t="s">
        <v>62</v>
      </c>
      <c r="CS107" s="128">
        <v>18620.329999999998</v>
      </c>
      <c r="CT107" s="128">
        <v>744.85000000000218</v>
      </c>
      <c r="CU107" s="129">
        <v>19365.18</v>
      </c>
      <c r="CV107" s="114">
        <v>12910.12</v>
      </c>
      <c r="CW107" s="115">
        <v>19365.18</v>
      </c>
      <c r="CX107" s="107"/>
      <c r="CY107" s="130">
        <v>10263.550000000001</v>
      </c>
      <c r="CZ107" s="75">
        <v>6842.37</v>
      </c>
      <c r="DA107" s="76">
        <v>10263.549999999999</v>
      </c>
      <c r="DB107" s="107"/>
      <c r="DC107" s="131">
        <v>5180.1900000000005</v>
      </c>
      <c r="DD107" s="114">
        <v>3453.46</v>
      </c>
      <c r="DE107" s="115">
        <v>5180.1899999999996</v>
      </c>
      <c r="DF107" s="107"/>
      <c r="DG107" s="130">
        <v>1742.87</v>
      </c>
      <c r="DH107" s="114">
        <v>1161.92</v>
      </c>
      <c r="DI107" s="118">
        <v>1742.87</v>
      </c>
    </row>
    <row r="108" spans="1:113" x14ac:dyDescent="0.2">
      <c r="A108" s="72" t="s">
        <v>63</v>
      </c>
      <c r="B108" s="74">
        <v>54637.01</v>
      </c>
      <c r="C108" s="74">
        <v>2185.4700000000012</v>
      </c>
      <c r="D108" s="74">
        <v>56822.48</v>
      </c>
      <c r="E108" s="75">
        <v>37881.660000000003</v>
      </c>
      <c r="F108" s="76">
        <v>56822.48</v>
      </c>
      <c r="G108" s="77"/>
      <c r="H108" s="103">
        <v>30115.919999999998</v>
      </c>
      <c r="I108" s="75">
        <v>20077.28</v>
      </c>
      <c r="J108" s="76">
        <v>30115.919999999998</v>
      </c>
      <c r="K108" s="77"/>
      <c r="L108" s="104">
        <v>15200.02</v>
      </c>
      <c r="M108" s="75">
        <v>10133.35</v>
      </c>
      <c r="N108" s="76">
        <v>15200.02</v>
      </c>
      <c r="O108" s="77"/>
      <c r="P108" s="103">
        <v>5114.0300000000007</v>
      </c>
      <c r="Q108" s="75">
        <v>3409.36</v>
      </c>
      <c r="R108" s="78">
        <v>5114.03</v>
      </c>
      <c r="S108" s="105"/>
      <c r="T108" s="72" t="s">
        <v>63</v>
      </c>
      <c r="U108" s="74">
        <v>64198.44</v>
      </c>
      <c r="V108" s="74">
        <v>2567.9599999999919</v>
      </c>
      <c r="W108" s="74">
        <v>66766.399999999994</v>
      </c>
      <c r="X108" s="75">
        <v>44510.94</v>
      </c>
      <c r="Y108" s="76">
        <v>66766.399999999994</v>
      </c>
      <c r="Z108" s="107"/>
      <c r="AA108" s="103">
        <v>35386.200000000004</v>
      </c>
      <c r="AB108" s="114">
        <v>23590.879999999997</v>
      </c>
      <c r="AC108" s="119">
        <v>35386.25</v>
      </c>
      <c r="AD108" s="107"/>
      <c r="AE108" s="104">
        <v>17860.019999999997</v>
      </c>
      <c r="AF108" s="75">
        <v>11906.68</v>
      </c>
      <c r="AG108" s="76">
        <v>17860.02</v>
      </c>
      <c r="AH108" s="107"/>
      <c r="AI108" s="103">
        <v>6008.9800000000005</v>
      </c>
      <c r="AJ108" s="75">
        <v>4005.9900000000002</v>
      </c>
      <c r="AK108" s="78">
        <v>6008.98</v>
      </c>
      <c r="AL108" s="105"/>
      <c r="AM108" s="134" t="s">
        <v>63</v>
      </c>
      <c r="AN108" s="111">
        <v>39417.64</v>
      </c>
      <c r="AO108" s="112">
        <v>1576.760000000002</v>
      </c>
      <c r="AP108" s="113">
        <v>40994.400000000001</v>
      </c>
      <c r="AQ108" s="114">
        <v>27329.599999999999</v>
      </c>
      <c r="AR108" s="115">
        <v>40994.400000000001</v>
      </c>
      <c r="AS108" s="107"/>
      <c r="AT108" s="116">
        <v>21727.039999999997</v>
      </c>
      <c r="AU108" s="75">
        <v>14484.7</v>
      </c>
      <c r="AV108" s="76">
        <v>21727.040000000001</v>
      </c>
      <c r="AW108" s="107"/>
      <c r="AX108" s="117">
        <v>10966.01</v>
      </c>
      <c r="AY108" s="114">
        <v>7310.68</v>
      </c>
      <c r="AZ108" s="115">
        <v>10966.01</v>
      </c>
      <c r="BA108" s="107"/>
      <c r="BB108" s="116">
        <v>3689.5</v>
      </c>
      <c r="BC108" s="114">
        <v>2459.67</v>
      </c>
      <c r="BD108" s="118">
        <v>3689.5</v>
      </c>
      <c r="BE108" s="105"/>
      <c r="BF108" s="134" t="s">
        <v>63</v>
      </c>
      <c r="BG108" s="111">
        <v>46315.66</v>
      </c>
      <c r="BH108" s="112">
        <v>1852.6299999999974</v>
      </c>
      <c r="BI108" s="113">
        <v>48168.29</v>
      </c>
      <c r="BJ108" s="114">
        <v>32112.199999999997</v>
      </c>
      <c r="BK108" s="115">
        <v>48168.29</v>
      </c>
      <c r="BL108" s="107"/>
      <c r="BM108" s="116">
        <v>25529.199999999997</v>
      </c>
      <c r="BN108" s="114">
        <v>17019.559999999998</v>
      </c>
      <c r="BO108" s="119">
        <v>25529.309999999998</v>
      </c>
      <c r="BP108" s="107"/>
      <c r="BQ108" s="117">
        <v>12885.02</v>
      </c>
      <c r="BR108" s="114">
        <v>8590.02</v>
      </c>
      <c r="BS108" s="115">
        <v>12885.02</v>
      </c>
      <c r="BT108" s="107"/>
      <c r="BU108" s="116">
        <v>4335.1500000000005</v>
      </c>
      <c r="BV108" s="114">
        <v>2890.1</v>
      </c>
      <c r="BW108" s="118">
        <v>4335.1499999999996</v>
      </c>
      <c r="BX108" s="105"/>
      <c r="BY108" s="135" t="s">
        <v>63</v>
      </c>
      <c r="BZ108" s="121">
        <v>39264.660000000003</v>
      </c>
      <c r="CA108" s="122">
        <v>1570.6199999999953</v>
      </c>
      <c r="CB108" s="123">
        <v>40835.279999999999</v>
      </c>
      <c r="CC108" s="114">
        <v>27223.52</v>
      </c>
      <c r="CD108" s="115">
        <v>40835.279999999999</v>
      </c>
      <c r="CE108" s="107"/>
      <c r="CF108" s="124">
        <v>21642.699999999997</v>
      </c>
      <c r="CG108" s="75">
        <v>14428.47</v>
      </c>
      <c r="CH108" s="76">
        <v>21642.7</v>
      </c>
      <c r="CI108" s="107"/>
      <c r="CJ108" s="125">
        <v>10923.44</v>
      </c>
      <c r="CK108" s="114">
        <v>7282.3</v>
      </c>
      <c r="CL108" s="115">
        <v>10923.44</v>
      </c>
      <c r="CM108" s="107"/>
      <c r="CN108" s="124">
        <v>3675.1800000000003</v>
      </c>
      <c r="CO108" s="114">
        <v>2450.12</v>
      </c>
      <c r="CP108" s="118">
        <v>3675.18</v>
      </c>
      <c r="CQ108" s="105"/>
      <c r="CR108" s="136" t="s">
        <v>63</v>
      </c>
      <c r="CS108" s="127">
        <v>22344.399999999998</v>
      </c>
      <c r="CT108" s="128">
        <v>893.81999999999971</v>
      </c>
      <c r="CU108" s="129">
        <v>23238.219999999998</v>
      </c>
      <c r="CV108" s="114">
        <v>15492.15</v>
      </c>
      <c r="CW108" s="115">
        <v>23238.22</v>
      </c>
      <c r="CX108" s="107"/>
      <c r="CY108" s="130">
        <v>12316.26</v>
      </c>
      <c r="CZ108" s="75">
        <v>8210.84</v>
      </c>
      <c r="DA108" s="76">
        <v>12316.26</v>
      </c>
      <c r="DB108" s="107"/>
      <c r="DC108" s="131">
        <v>6216.2300000000005</v>
      </c>
      <c r="DD108" s="114">
        <v>4144.16</v>
      </c>
      <c r="DE108" s="115">
        <v>6216.23</v>
      </c>
      <c r="DF108" s="107"/>
      <c r="DG108" s="130">
        <v>2091.44</v>
      </c>
      <c r="DH108" s="114">
        <v>1394.3</v>
      </c>
      <c r="DI108" s="118">
        <v>2091.44</v>
      </c>
    </row>
    <row r="109" spans="1:113" x14ac:dyDescent="0.2">
      <c r="A109" s="72" t="s">
        <v>64</v>
      </c>
      <c r="B109" s="74">
        <v>65564.42</v>
      </c>
      <c r="C109" s="74">
        <v>2622.5599999999977</v>
      </c>
      <c r="D109" s="74">
        <v>68186.98</v>
      </c>
      <c r="E109" s="75">
        <v>45457.990000000005</v>
      </c>
      <c r="F109" s="76">
        <v>68186.98</v>
      </c>
      <c r="G109" s="77"/>
      <c r="H109" s="103">
        <v>36139.1</v>
      </c>
      <c r="I109" s="75">
        <v>24092.739999999998</v>
      </c>
      <c r="J109" s="76">
        <v>36139.1</v>
      </c>
      <c r="K109" s="77"/>
      <c r="L109" s="104">
        <v>18240.019999999997</v>
      </c>
      <c r="M109" s="75">
        <v>12160.02</v>
      </c>
      <c r="N109" s="76">
        <v>18240.02</v>
      </c>
      <c r="O109" s="77"/>
      <c r="P109" s="103">
        <v>6136.83</v>
      </c>
      <c r="Q109" s="75">
        <v>4091.22</v>
      </c>
      <c r="R109" s="78">
        <v>6136.83</v>
      </c>
      <c r="S109" s="105"/>
      <c r="T109" s="72" t="s">
        <v>64</v>
      </c>
      <c r="U109" s="74">
        <v>77038.12</v>
      </c>
      <c r="V109" s="74">
        <v>3081.5599999999977</v>
      </c>
      <c r="W109" s="74">
        <v>80119.679999999993</v>
      </c>
      <c r="X109" s="75">
        <v>53413.120000000003</v>
      </c>
      <c r="Y109" s="76">
        <v>80119.679999999993</v>
      </c>
      <c r="Z109" s="107"/>
      <c r="AA109" s="103">
        <v>42463.44</v>
      </c>
      <c r="AB109" s="114">
        <v>28309.059999999998</v>
      </c>
      <c r="AC109" s="119">
        <v>42463.5</v>
      </c>
      <c r="AD109" s="107"/>
      <c r="AE109" s="104">
        <v>21432.019999999997</v>
      </c>
      <c r="AF109" s="75">
        <v>14288.02</v>
      </c>
      <c r="AG109" s="76">
        <v>21432.02</v>
      </c>
      <c r="AH109" s="107"/>
      <c r="AI109" s="103">
        <v>7210.7800000000007</v>
      </c>
      <c r="AJ109" s="75">
        <v>4807.1900000000005</v>
      </c>
      <c r="AK109" s="78">
        <v>7210.78</v>
      </c>
      <c r="AL109" s="105"/>
      <c r="AM109" s="134" t="s">
        <v>64</v>
      </c>
      <c r="AN109" s="111">
        <v>47301.170000000006</v>
      </c>
      <c r="AO109" s="112">
        <v>1892.1099999999933</v>
      </c>
      <c r="AP109" s="113">
        <v>49193.279999999999</v>
      </c>
      <c r="AQ109" s="114">
        <v>32795.519999999997</v>
      </c>
      <c r="AR109" s="115">
        <v>49193.279999999999</v>
      </c>
      <c r="AS109" s="107"/>
      <c r="AT109" s="116">
        <v>26072.44</v>
      </c>
      <c r="AU109" s="75">
        <v>17381.629999999997</v>
      </c>
      <c r="AV109" s="76">
        <v>26072.44</v>
      </c>
      <c r="AW109" s="107"/>
      <c r="AX109" s="117">
        <v>13159.210000000001</v>
      </c>
      <c r="AY109" s="114">
        <v>8772.81</v>
      </c>
      <c r="AZ109" s="115">
        <v>13159.21</v>
      </c>
      <c r="BA109" s="107"/>
      <c r="BB109" s="116">
        <v>4427.4000000000005</v>
      </c>
      <c r="BC109" s="114">
        <v>2951.6</v>
      </c>
      <c r="BD109" s="118">
        <v>4427.3999999999996</v>
      </c>
      <c r="BE109" s="105"/>
      <c r="BF109" s="134" t="s">
        <v>64</v>
      </c>
      <c r="BG109" s="111">
        <v>55578.79</v>
      </c>
      <c r="BH109" s="112">
        <v>2223.1600000000035</v>
      </c>
      <c r="BI109" s="113">
        <v>57801.950000000004</v>
      </c>
      <c r="BJ109" s="114">
        <v>38534.639999999999</v>
      </c>
      <c r="BK109" s="115">
        <v>57801.95</v>
      </c>
      <c r="BL109" s="107"/>
      <c r="BM109" s="116">
        <v>30635.039999999997</v>
      </c>
      <c r="BN109" s="114">
        <v>20423.48</v>
      </c>
      <c r="BO109" s="119">
        <v>30635.179999999997</v>
      </c>
      <c r="BP109" s="107"/>
      <c r="BQ109" s="117">
        <v>15462.03</v>
      </c>
      <c r="BR109" s="114">
        <v>10308.02</v>
      </c>
      <c r="BS109" s="115">
        <v>15462.03</v>
      </c>
      <c r="BT109" s="107"/>
      <c r="BU109" s="116">
        <v>5202.18</v>
      </c>
      <c r="BV109" s="114">
        <v>3468.12</v>
      </c>
      <c r="BW109" s="118">
        <v>5202.18</v>
      </c>
      <c r="BX109" s="105"/>
      <c r="BY109" s="135" t="s">
        <v>64</v>
      </c>
      <c r="BZ109" s="121">
        <v>47117.590000000004</v>
      </c>
      <c r="CA109" s="122">
        <v>1884.75</v>
      </c>
      <c r="CB109" s="123">
        <v>49002.340000000004</v>
      </c>
      <c r="CC109" s="114">
        <v>32668.23</v>
      </c>
      <c r="CD109" s="115">
        <v>49002.34</v>
      </c>
      <c r="CE109" s="107"/>
      <c r="CF109" s="124">
        <v>25971.25</v>
      </c>
      <c r="CG109" s="75">
        <v>17314.169999999998</v>
      </c>
      <c r="CH109" s="76">
        <v>25971.25</v>
      </c>
      <c r="CI109" s="107"/>
      <c r="CJ109" s="125">
        <v>13108.130000000001</v>
      </c>
      <c r="CK109" s="114">
        <v>8738.76</v>
      </c>
      <c r="CL109" s="115">
        <v>13108.13</v>
      </c>
      <c r="CM109" s="107"/>
      <c r="CN109" s="124">
        <v>4410.22</v>
      </c>
      <c r="CO109" s="114">
        <v>2940.15</v>
      </c>
      <c r="CP109" s="118">
        <v>4410.22</v>
      </c>
      <c r="CQ109" s="105"/>
      <c r="CR109" s="136" t="s">
        <v>64</v>
      </c>
      <c r="CS109" s="127">
        <v>26813.279999999999</v>
      </c>
      <c r="CT109" s="128">
        <v>1072.5900000000001</v>
      </c>
      <c r="CU109" s="129">
        <v>27885.87</v>
      </c>
      <c r="CV109" s="114">
        <v>18590.580000000002</v>
      </c>
      <c r="CW109" s="115">
        <v>27885.87</v>
      </c>
      <c r="CX109" s="107"/>
      <c r="CY109" s="130">
        <v>14779.52</v>
      </c>
      <c r="CZ109" s="75">
        <v>9853.02</v>
      </c>
      <c r="DA109" s="76">
        <v>14779.52</v>
      </c>
      <c r="DB109" s="107"/>
      <c r="DC109" s="131">
        <v>7459.4800000000005</v>
      </c>
      <c r="DD109" s="114">
        <v>4972.99</v>
      </c>
      <c r="DE109" s="115">
        <v>7459.48</v>
      </c>
      <c r="DF109" s="107"/>
      <c r="DG109" s="130">
        <v>2509.73</v>
      </c>
      <c r="DH109" s="114">
        <v>1673.16</v>
      </c>
      <c r="DI109" s="118">
        <v>2509.73</v>
      </c>
    </row>
    <row r="110" spans="1:113" x14ac:dyDescent="0.2">
      <c r="A110" s="72" t="s">
        <v>65</v>
      </c>
      <c r="B110" s="74">
        <v>78677.31</v>
      </c>
      <c r="C110" s="74">
        <v>3147.0699999999924</v>
      </c>
      <c r="D110" s="74">
        <v>81824.37999999999</v>
      </c>
      <c r="E110" s="75">
        <v>54549.590000000004</v>
      </c>
      <c r="F110" s="76">
        <v>81824.38</v>
      </c>
      <c r="G110" s="77"/>
      <c r="H110" s="103">
        <v>43366.93</v>
      </c>
      <c r="I110" s="75">
        <v>28911.289999999997</v>
      </c>
      <c r="J110" s="76">
        <v>43366.93</v>
      </c>
      <c r="K110" s="77"/>
      <c r="L110" s="104">
        <v>21888.03</v>
      </c>
      <c r="M110" s="75">
        <v>14592.02</v>
      </c>
      <c r="N110" s="76">
        <v>21888.03</v>
      </c>
      <c r="O110" s="77"/>
      <c r="P110" s="103">
        <v>7364.2</v>
      </c>
      <c r="Q110" s="75">
        <v>4909.47</v>
      </c>
      <c r="R110" s="78">
        <v>7364.2</v>
      </c>
      <c r="S110" s="105"/>
      <c r="T110" s="72" t="s">
        <v>65</v>
      </c>
      <c r="U110" s="74">
        <v>92445.759999999995</v>
      </c>
      <c r="V110" s="74">
        <v>3697.8600000000006</v>
      </c>
      <c r="W110" s="74">
        <v>96143.62</v>
      </c>
      <c r="X110" s="75">
        <v>64095.75</v>
      </c>
      <c r="Y110" s="76">
        <v>96143.62</v>
      </c>
      <c r="Z110" s="107"/>
      <c r="AA110" s="103">
        <v>50956.12</v>
      </c>
      <c r="AB110" s="114">
        <v>33970.880000000005</v>
      </c>
      <c r="AC110" s="119">
        <v>50956.2</v>
      </c>
      <c r="AD110" s="107"/>
      <c r="AE110" s="104">
        <v>25718.42</v>
      </c>
      <c r="AF110" s="75">
        <v>17145.62</v>
      </c>
      <c r="AG110" s="76">
        <v>25718.42</v>
      </c>
      <c r="AH110" s="107"/>
      <c r="AI110" s="103">
        <v>8652.93</v>
      </c>
      <c r="AJ110" s="75">
        <v>5768.62</v>
      </c>
      <c r="AK110" s="78">
        <v>8652.93</v>
      </c>
      <c r="AL110" s="105"/>
      <c r="AM110" s="134" t="s">
        <v>65</v>
      </c>
      <c r="AN110" s="111">
        <v>56761.41</v>
      </c>
      <c r="AO110" s="112">
        <v>2270.5299999999988</v>
      </c>
      <c r="AP110" s="113">
        <v>59031.94</v>
      </c>
      <c r="AQ110" s="114">
        <v>39354.630000000005</v>
      </c>
      <c r="AR110" s="115">
        <v>59031.94</v>
      </c>
      <c r="AS110" s="107"/>
      <c r="AT110" s="116">
        <v>31286.929999999997</v>
      </c>
      <c r="AU110" s="75">
        <v>20857.96</v>
      </c>
      <c r="AV110" s="76">
        <v>31286.93</v>
      </c>
      <c r="AW110" s="107"/>
      <c r="AX110" s="117">
        <v>15791.050000000001</v>
      </c>
      <c r="AY110" s="114">
        <v>10527.37</v>
      </c>
      <c r="AZ110" s="115">
        <v>15791.05</v>
      </c>
      <c r="BA110" s="107"/>
      <c r="BB110" s="116">
        <v>5312.88</v>
      </c>
      <c r="BC110" s="114">
        <v>3541.92</v>
      </c>
      <c r="BD110" s="118">
        <v>5312.88</v>
      </c>
      <c r="BE110" s="105"/>
      <c r="BF110" s="134" t="s">
        <v>65</v>
      </c>
      <c r="BG110" s="111">
        <v>66694.549999999988</v>
      </c>
      <c r="BH110" s="112">
        <v>2667.7900000000081</v>
      </c>
      <c r="BI110" s="113">
        <v>69362.34</v>
      </c>
      <c r="BJ110" s="114">
        <v>46241.56</v>
      </c>
      <c r="BK110" s="115">
        <v>69362.34</v>
      </c>
      <c r="BL110" s="107"/>
      <c r="BM110" s="116">
        <v>36762.050000000003</v>
      </c>
      <c r="BN110" s="114">
        <v>24508.179999999997</v>
      </c>
      <c r="BO110" s="119">
        <v>36762.22</v>
      </c>
      <c r="BP110" s="107"/>
      <c r="BQ110" s="117">
        <v>18554.429999999997</v>
      </c>
      <c r="BR110" s="114">
        <v>12369.62</v>
      </c>
      <c r="BS110" s="115">
        <v>18554.43</v>
      </c>
      <c r="BT110" s="107"/>
      <c r="BU110" s="116">
        <v>6242.62</v>
      </c>
      <c r="BV110" s="114">
        <v>4161.75</v>
      </c>
      <c r="BW110" s="118">
        <v>6242.62</v>
      </c>
      <c r="BX110" s="105"/>
      <c r="BY110" s="135" t="s">
        <v>65</v>
      </c>
      <c r="BZ110" s="121">
        <v>56541.11</v>
      </c>
      <c r="CA110" s="122">
        <v>2261.7000000000044</v>
      </c>
      <c r="CB110" s="123">
        <v>58802.810000000005</v>
      </c>
      <c r="CC110" s="114">
        <v>39201.880000000005</v>
      </c>
      <c r="CD110" s="115">
        <v>58802.81</v>
      </c>
      <c r="CE110" s="107"/>
      <c r="CF110" s="124">
        <v>31165.489999999998</v>
      </c>
      <c r="CG110" s="75">
        <v>20777</v>
      </c>
      <c r="CH110" s="76">
        <v>31165.49</v>
      </c>
      <c r="CI110" s="107"/>
      <c r="CJ110" s="125">
        <v>15729.76</v>
      </c>
      <c r="CK110" s="114">
        <v>10486.51</v>
      </c>
      <c r="CL110" s="115">
        <v>15729.76</v>
      </c>
      <c r="CM110" s="107"/>
      <c r="CN110" s="124">
        <v>5292.26</v>
      </c>
      <c r="CO110" s="114">
        <v>3528.1800000000003</v>
      </c>
      <c r="CP110" s="118">
        <v>5292.26</v>
      </c>
      <c r="CQ110" s="105"/>
      <c r="CR110" s="136" t="s">
        <v>65</v>
      </c>
      <c r="CS110" s="127">
        <v>32175.949999999997</v>
      </c>
      <c r="CT110" s="128">
        <v>1287.1000000000058</v>
      </c>
      <c r="CU110" s="129">
        <v>33463.050000000003</v>
      </c>
      <c r="CV110" s="114">
        <v>22308.7</v>
      </c>
      <c r="CW110" s="115">
        <v>33463.050000000003</v>
      </c>
      <c r="CX110" s="107"/>
      <c r="CY110" s="130">
        <v>17735.419999999998</v>
      </c>
      <c r="CZ110" s="75">
        <v>11823.62</v>
      </c>
      <c r="DA110" s="76">
        <v>17735.419999999998</v>
      </c>
      <c r="DB110" s="107"/>
      <c r="DC110" s="131">
        <v>8951.3700000000008</v>
      </c>
      <c r="DD110" s="114">
        <v>5967.58</v>
      </c>
      <c r="DE110" s="115">
        <v>8951.3700000000008</v>
      </c>
      <c r="DF110" s="107"/>
      <c r="DG110" s="130">
        <v>3011.6800000000003</v>
      </c>
      <c r="DH110" s="114">
        <v>2007.79</v>
      </c>
      <c r="DI110" s="118">
        <v>3011.68</v>
      </c>
    </row>
    <row r="111" spans="1:113" x14ac:dyDescent="0.2">
      <c r="A111" s="72" t="s">
        <v>66</v>
      </c>
      <c r="B111" s="74">
        <v>94412.76999999999</v>
      </c>
      <c r="C111" s="74">
        <v>3776.4900000000052</v>
      </c>
      <c r="D111" s="74">
        <v>98189.26</v>
      </c>
      <c r="E111" s="75">
        <v>65459.51</v>
      </c>
      <c r="F111" s="76">
        <v>98189.26</v>
      </c>
      <c r="G111" s="77"/>
      <c r="H111" s="103">
        <v>52040.310000000005</v>
      </c>
      <c r="I111" s="75">
        <v>34693.54</v>
      </c>
      <c r="J111" s="76">
        <v>52040.31</v>
      </c>
      <c r="K111" s="77"/>
      <c r="L111" s="104">
        <v>26265.629999999997</v>
      </c>
      <c r="M111" s="75">
        <v>17510.419999999998</v>
      </c>
      <c r="N111" s="76">
        <v>26265.63</v>
      </c>
      <c r="O111" s="77"/>
      <c r="P111" s="103">
        <v>8837.0400000000009</v>
      </c>
      <c r="Q111" s="75">
        <v>5891.36</v>
      </c>
      <c r="R111" s="78">
        <v>8837.0400000000009</v>
      </c>
      <c r="S111" s="105"/>
      <c r="T111" s="72" t="s">
        <v>66</v>
      </c>
      <c r="U111" s="74">
        <v>110934.90999999999</v>
      </c>
      <c r="V111" s="74">
        <v>4437.4400000000023</v>
      </c>
      <c r="W111" s="74">
        <v>115372.34999999999</v>
      </c>
      <c r="X111" s="75">
        <v>76914.899999999994</v>
      </c>
      <c r="Y111" s="76">
        <v>115372.35</v>
      </c>
      <c r="Z111" s="107"/>
      <c r="AA111" s="103">
        <v>61147.35</v>
      </c>
      <c r="AB111" s="114">
        <v>40765.060000000005</v>
      </c>
      <c r="AC111" s="119">
        <v>61147.44</v>
      </c>
      <c r="AD111" s="107"/>
      <c r="AE111" s="104">
        <v>30862.109999999997</v>
      </c>
      <c r="AF111" s="75">
        <v>20574.740000000002</v>
      </c>
      <c r="AG111" s="76">
        <v>30862.11</v>
      </c>
      <c r="AH111" s="107"/>
      <c r="AI111" s="103">
        <v>10383.52</v>
      </c>
      <c r="AJ111" s="75">
        <v>6922.35</v>
      </c>
      <c r="AK111" s="78">
        <v>10383.52</v>
      </c>
      <c r="AL111" s="105"/>
      <c r="AM111" s="134" t="s">
        <v>66</v>
      </c>
      <c r="AN111" s="111">
        <v>68113.7</v>
      </c>
      <c r="AO111" s="112">
        <v>2724.6300000000047</v>
      </c>
      <c r="AP111" s="113">
        <v>70838.33</v>
      </c>
      <c r="AQ111" s="114">
        <v>47225.560000000005</v>
      </c>
      <c r="AR111" s="115">
        <v>70838.33</v>
      </c>
      <c r="AS111" s="107"/>
      <c r="AT111" s="116">
        <v>37544.32</v>
      </c>
      <c r="AU111" s="75">
        <v>25029.55</v>
      </c>
      <c r="AV111" s="76">
        <v>37544.32</v>
      </c>
      <c r="AW111" s="107"/>
      <c r="AX111" s="117">
        <v>18949.259999999998</v>
      </c>
      <c r="AY111" s="114">
        <v>12632.84</v>
      </c>
      <c r="AZ111" s="115">
        <v>18949.259999999998</v>
      </c>
      <c r="BA111" s="107"/>
      <c r="BB111" s="116">
        <v>6375.45</v>
      </c>
      <c r="BC111" s="114">
        <v>4250.3</v>
      </c>
      <c r="BD111" s="118">
        <v>6375.45</v>
      </c>
      <c r="BE111" s="105"/>
      <c r="BF111" s="134" t="s">
        <v>66</v>
      </c>
      <c r="BG111" s="111">
        <v>80033.459999999992</v>
      </c>
      <c r="BH111" s="112">
        <v>3201.3500000000058</v>
      </c>
      <c r="BI111" s="113">
        <v>83234.81</v>
      </c>
      <c r="BJ111" s="114">
        <v>55489.880000000005</v>
      </c>
      <c r="BK111" s="115">
        <v>83234.81</v>
      </c>
      <c r="BL111" s="107"/>
      <c r="BM111" s="116">
        <v>44114.450000000004</v>
      </c>
      <c r="BN111" s="114">
        <v>29409.82</v>
      </c>
      <c r="BO111" s="119">
        <v>44114.670000000006</v>
      </c>
      <c r="BP111" s="107"/>
      <c r="BQ111" s="117">
        <v>22265.32</v>
      </c>
      <c r="BR111" s="114">
        <v>14843.550000000001</v>
      </c>
      <c r="BS111" s="115">
        <v>22265.32</v>
      </c>
      <c r="BT111" s="107"/>
      <c r="BU111" s="116">
        <v>7491.14</v>
      </c>
      <c r="BV111" s="114">
        <v>4994.1000000000004</v>
      </c>
      <c r="BW111" s="118">
        <v>7491.14</v>
      </c>
      <c r="BX111" s="105"/>
      <c r="BY111" s="135" t="s">
        <v>66</v>
      </c>
      <c r="BZ111" s="121">
        <v>67849.34</v>
      </c>
      <c r="CA111" s="122">
        <v>2714.0399999999936</v>
      </c>
      <c r="CB111" s="123">
        <v>70563.37999999999</v>
      </c>
      <c r="CC111" s="114">
        <v>47042.26</v>
      </c>
      <c r="CD111" s="115">
        <v>70563.38</v>
      </c>
      <c r="CE111" s="107"/>
      <c r="CF111" s="124">
        <v>37398.6</v>
      </c>
      <c r="CG111" s="75">
        <v>24932.400000000001</v>
      </c>
      <c r="CH111" s="76">
        <v>37398.6</v>
      </c>
      <c r="CI111" s="107"/>
      <c r="CJ111" s="125">
        <v>18875.71</v>
      </c>
      <c r="CK111" s="114">
        <v>12583.81</v>
      </c>
      <c r="CL111" s="115">
        <v>18875.71</v>
      </c>
      <c r="CM111" s="107"/>
      <c r="CN111" s="124">
        <v>6350.71</v>
      </c>
      <c r="CO111" s="114">
        <v>4233.8100000000004</v>
      </c>
      <c r="CP111" s="118">
        <v>6350.71</v>
      </c>
      <c r="CQ111" s="105"/>
      <c r="CR111" s="136" t="s">
        <v>66</v>
      </c>
      <c r="CS111" s="127">
        <v>38611.14</v>
      </c>
      <c r="CT111" s="128">
        <v>1544.5200000000041</v>
      </c>
      <c r="CU111" s="129">
        <v>40155.660000000003</v>
      </c>
      <c r="CV111" s="114">
        <v>26770.44</v>
      </c>
      <c r="CW111" s="115">
        <v>40155.660000000003</v>
      </c>
      <c r="CX111" s="107"/>
      <c r="CY111" s="130">
        <v>21282.5</v>
      </c>
      <c r="CZ111" s="75">
        <v>14188.34</v>
      </c>
      <c r="DA111" s="76">
        <v>21282.5</v>
      </c>
      <c r="DB111" s="107"/>
      <c r="DC111" s="131">
        <v>10741.64</v>
      </c>
      <c r="DD111" s="114">
        <v>7161.1</v>
      </c>
      <c r="DE111" s="115">
        <v>10741.64</v>
      </c>
      <c r="DF111" s="107"/>
      <c r="DG111" s="130">
        <v>3614.01</v>
      </c>
      <c r="DH111" s="114">
        <v>2409.34</v>
      </c>
      <c r="DI111" s="118">
        <v>3614.01</v>
      </c>
    </row>
    <row r="112" spans="1:113" x14ac:dyDescent="0.2">
      <c r="A112" s="72" t="s">
        <v>67</v>
      </c>
      <c r="B112" s="74">
        <v>113295.31999999999</v>
      </c>
      <c r="C112" s="74">
        <v>4531.8000000000029</v>
      </c>
      <c r="D112" s="74">
        <v>117827.12</v>
      </c>
      <c r="E112" s="75">
        <v>78551.42</v>
      </c>
      <c r="F112" s="76">
        <v>117827.12</v>
      </c>
      <c r="G112" s="77"/>
      <c r="H112" s="103">
        <v>62448.380000000005</v>
      </c>
      <c r="I112" s="75">
        <v>41632.26</v>
      </c>
      <c r="J112" s="76">
        <v>62448.38</v>
      </c>
      <c r="K112" s="77"/>
      <c r="L112" s="104">
        <v>31518.76</v>
      </c>
      <c r="M112" s="75">
        <v>21012.51</v>
      </c>
      <c r="N112" s="76">
        <v>31518.76</v>
      </c>
      <c r="O112" s="77"/>
      <c r="P112" s="103">
        <v>10604.45</v>
      </c>
      <c r="Q112" s="75">
        <v>7069.64</v>
      </c>
      <c r="R112" s="78">
        <v>10604.45</v>
      </c>
      <c r="S112" s="105"/>
      <c r="T112" s="72" t="s">
        <v>67</v>
      </c>
      <c r="U112" s="74">
        <v>133121.89000000001</v>
      </c>
      <c r="V112" s="74">
        <v>5324.929999999993</v>
      </c>
      <c r="W112" s="74">
        <v>138446.82</v>
      </c>
      <c r="X112" s="75">
        <v>92297.88</v>
      </c>
      <c r="Y112" s="76">
        <v>138446.82</v>
      </c>
      <c r="Z112" s="107"/>
      <c r="AA112" s="103">
        <v>73376.819999999992</v>
      </c>
      <c r="AB112" s="114">
        <v>48918.080000000002</v>
      </c>
      <c r="AC112" s="119">
        <v>73376.929999999993</v>
      </c>
      <c r="AD112" s="107"/>
      <c r="AE112" s="104">
        <v>37034.53</v>
      </c>
      <c r="AF112" s="75">
        <v>24689.69</v>
      </c>
      <c r="AG112" s="76">
        <v>37034.53</v>
      </c>
      <c r="AH112" s="107"/>
      <c r="AI112" s="103">
        <v>12460.22</v>
      </c>
      <c r="AJ112" s="75">
        <v>8306.82</v>
      </c>
      <c r="AK112" s="78">
        <v>12460.22</v>
      </c>
      <c r="AL112" s="105"/>
      <c r="AM112" s="134" t="s">
        <v>67</v>
      </c>
      <c r="AN112" s="111">
        <v>81736.439999999988</v>
      </c>
      <c r="AO112" s="112">
        <v>3269.5600000000122</v>
      </c>
      <c r="AP112" s="113">
        <v>85006</v>
      </c>
      <c r="AQ112" s="114">
        <v>56670.670000000006</v>
      </c>
      <c r="AR112" s="115">
        <v>85006</v>
      </c>
      <c r="AS112" s="107"/>
      <c r="AT112" s="116">
        <v>45053.18</v>
      </c>
      <c r="AU112" s="75">
        <v>30035.46</v>
      </c>
      <c r="AV112" s="76">
        <v>45053.18</v>
      </c>
      <c r="AW112" s="107"/>
      <c r="AX112" s="117">
        <v>22739.109999999997</v>
      </c>
      <c r="AY112" s="114">
        <v>15159.41</v>
      </c>
      <c r="AZ112" s="115">
        <v>22739.11</v>
      </c>
      <c r="BA112" s="107"/>
      <c r="BB112" s="116">
        <v>7650.54</v>
      </c>
      <c r="BC112" s="114">
        <v>5100.3599999999997</v>
      </c>
      <c r="BD112" s="118">
        <v>7650.54</v>
      </c>
      <c r="BE112" s="105"/>
      <c r="BF112" s="134" t="s">
        <v>67</v>
      </c>
      <c r="BG112" s="111">
        <v>96040.159999999989</v>
      </c>
      <c r="BH112" s="112">
        <v>3841.6200000000099</v>
      </c>
      <c r="BI112" s="113">
        <v>99881.78</v>
      </c>
      <c r="BJ112" s="114">
        <v>66587.86</v>
      </c>
      <c r="BK112" s="115">
        <v>99881.78</v>
      </c>
      <c r="BL112" s="107"/>
      <c r="BM112" s="116">
        <v>52937.35</v>
      </c>
      <c r="BN112" s="114">
        <v>35291.79</v>
      </c>
      <c r="BO112" s="119">
        <v>52937.61</v>
      </c>
      <c r="BP112" s="107"/>
      <c r="BQ112" s="117">
        <v>26718.379999999997</v>
      </c>
      <c r="BR112" s="114">
        <v>17812.259999999998</v>
      </c>
      <c r="BS112" s="115">
        <v>26718.38</v>
      </c>
      <c r="BT112" s="107"/>
      <c r="BU112" s="116">
        <v>8989.3700000000008</v>
      </c>
      <c r="BV112" s="114">
        <v>5992.92</v>
      </c>
      <c r="BW112" s="118">
        <v>8989.3700000000008</v>
      </c>
      <c r="BX112" s="105"/>
      <c r="BY112" s="135" t="s">
        <v>67</v>
      </c>
      <c r="BZ112" s="121">
        <v>81419.209999999992</v>
      </c>
      <c r="CA112" s="122">
        <v>3256.8500000000058</v>
      </c>
      <c r="CB112" s="123">
        <v>84676.06</v>
      </c>
      <c r="CC112" s="114">
        <v>56450.71</v>
      </c>
      <c r="CD112" s="115">
        <v>84676.06</v>
      </c>
      <c r="CE112" s="107"/>
      <c r="CF112" s="124">
        <v>44878.32</v>
      </c>
      <c r="CG112" s="75">
        <v>29918.880000000001</v>
      </c>
      <c r="CH112" s="76">
        <v>44878.32</v>
      </c>
      <c r="CI112" s="107"/>
      <c r="CJ112" s="125">
        <v>22650.85</v>
      </c>
      <c r="CK112" s="114">
        <v>15100.57</v>
      </c>
      <c r="CL112" s="115">
        <v>22650.85</v>
      </c>
      <c r="CM112" s="107"/>
      <c r="CN112" s="124">
        <v>7620.85</v>
      </c>
      <c r="CO112" s="114">
        <v>5080.5700000000006</v>
      </c>
      <c r="CP112" s="118">
        <v>7620.85</v>
      </c>
      <c r="CQ112" s="105"/>
      <c r="CR112" s="136" t="s">
        <v>67</v>
      </c>
      <c r="CS112" s="127">
        <v>46333.37</v>
      </c>
      <c r="CT112" s="128">
        <v>1853.4300000000003</v>
      </c>
      <c r="CU112" s="129">
        <v>48186.8</v>
      </c>
      <c r="CV112" s="114">
        <v>32124.539999999997</v>
      </c>
      <c r="CW112" s="115">
        <v>48186.8</v>
      </c>
      <c r="CX112" s="107"/>
      <c r="CY112" s="130">
        <v>25539.01</v>
      </c>
      <c r="CZ112" s="75">
        <v>17026.009999999998</v>
      </c>
      <c r="DA112" s="76">
        <v>25539.01</v>
      </c>
      <c r="DB112" s="107"/>
      <c r="DC112" s="131">
        <v>12889.97</v>
      </c>
      <c r="DD112" s="114">
        <v>8593.32</v>
      </c>
      <c r="DE112" s="115">
        <v>12889.97</v>
      </c>
      <c r="DF112" s="107"/>
      <c r="DG112" s="130">
        <v>4336.8200000000006</v>
      </c>
      <c r="DH112" s="114">
        <v>2891.2200000000003</v>
      </c>
      <c r="DI112" s="118">
        <v>4336.82</v>
      </c>
    </row>
    <row r="113" spans="1:113" ht="12" thickBot="1" x14ac:dyDescent="0.25">
      <c r="A113" s="80" t="s">
        <v>68</v>
      </c>
      <c r="B113" s="82">
        <v>135954.38</v>
      </c>
      <c r="C113" s="82">
        <v>5438.1700000000128</v>
      </c>
      <c r="D113" s="82">
        <v>141392.55000000002</v>
      </c>
      <c r="E113" s="83">
        <v>94261.7</v>
      </c>
      <c r="F113" s="84">
        <v>141392.54999999999</v>
      </c>
      <c r="G113" s="85"/>
      <c r="H113" s="137">
        <v>74938.06</v>
      </c>
      <c r="I113" s="83">
        <v>49958.71</v>
      </c>
      <c r="J113" s="84">
        <v>74938.06</v>
      </c>
      <c r="K113" s="85"/>
      <c r="L113" s="138">
        <v>37822.51</v>
      </c>
      <c r="M113" s="83">
        <v>25215.01</v>
      </c>
      <c r="N113" s="84">
        <v>37822.51</v>
      </c>
      <c r="O113" s="85"/>
      <c r="P113" s="137">
        <v>12725.33</v>
      </c>
      <c r="Q113" s="83">
        <v>8483.56</v>
      </c>
      <c r="R113" s="86">
        <v>12725.33</v>
      </c>
      <c r="S113" s="105"/>
      <c r="T113" s="80" t="s">
        <v>68</v>
      </c>
      <c r="U113" s="82">
        <v>159746.28</v>
      </c>
      <c r="V113" s="82">
        <v>6389.9100000000035</v>
      </c>
      <c r="W113" s="82">
        <v>166136.19</v>
      </c>
      <c r="X113" s="83">
        <v>110757.46</v>
      </c>
      <c r="Y113" s="84">
        <v>166136.19</v>
      </c>
      <c r="Z113" s="139"/>
      <c r="AA113" s="137">
        <v>88052.189999999988</v>
      </c>
      <c r="AB113" s="140">
        <v>58701.700000000004</v>
      </c>
      <c r="AC113" s="141">
        <v>88052.319999999992</v>
      </c>
      <c r="AD113" s="139"/>
      <c r="AE113" s="138">
        <v>44441.440000000002</v>
      </c>
      <c r="AF113" s="83">
        <v>29627.629999999997</v>
      </c>
      <c r="AG113" s="84">
        <v>44441.440000000002</v>
      </c>
      <c r="AH113" s="139"/>
      <c r="AI113" s="137">
        <v>14952.26</v>
      </c>
      <c r="AJ113" s="83">
        <v>9968.18</v>
      </c>
      <c r="AK113" s="86">
        <v>14952.26</v>
      </c>
      <c r="AL113" s="105"/>
      <c r="AM113" s="142" t="s">
        <v>68</v>
      </c>
      <c r="AN113" s="143">
        <v>98083.739999999991</v>
      </c>
      <c r="AO113" s="144">
        <v>3923.4600000000064</v>
      </c>
      <c r="AP113" s="145">
        <v>102007.2</v>
      </c>
      <c r="AQ113" s="140">
        <v>68004.800000000003</v>
      </c>
      <c r="AR113" s="146">
        <v>102007.2</v>
      </c>
      <c r="AS113" s="139"/>
      <c r="AT113" s="147">
        <v>54063.82</v>
      </c>
      <c r="AU113" s="83">
        <v>36042.550000000003</v>
      </c>
      <c r="AV113" s="84">
        <v>54063.82</v>
      </c>
      <c r="AW113" s="139"/>
      <c r="AX113" s="148">
        <v>27286.929999999997</v>
      </c>
      <c r="AY113" s="140">
        <v>18191.289999999997</v>
      </c>
      <c r="AZ113" s="146">
        <v>27286.93</v>
      </c>
      <c r="BA113" s="139"/>
      <c r="BB113" s="147">
        <v>9180.65</v>
      </c>
      <c r="BC113" s="140">
        <v>6120.4400000000005</v>
      </c>
      <c r="BD113" s="149">
        <v>9180.65</v>
      </c>
      <c r="BE113" s="105"/>
      <c r="BF113" s="142" t="s">
        <v>68</v>
      </c>
      <c r="BG113" s="143">
        <v>115248.18999999999</v>
      </c>
      <c r="BH113" s="144">
        <v>4609.9500000000116</v>
      </c>
      <c r="BI113" s="145">
        <v>119858.14</v>
      </c>
      <c r="BJ113" s="140">
        <v>79905.429999999993</v>
      </c>
      <c r="BK113" s="146">
        <v>119858.14</v>
      </c>
      <c r="BL113" s="139"/>
      <c r="BM113" s="147">
        <v>63524.82</v>
      </c>
      <c r="BN113" s="140">
        <v>42350.15</v>
      </c>
      <c r="BO113" s="141">
        <v>63525.14</v>
      </c>
      <c r="BP113" s="139"/>
      <c r="BQ113" s="148">
        <v>32062.059999999998</v>
      </c>
      <c r="BR113" s="140">
        <v>21374.71</v>
      </c>
      <c r="BS113" s="146">
        <v>32062.06</v>
      </c>
      <c r="BT113" s="139"/>
      <c r="BU113" s="147">
        <v>10787.24</v>
      </c>
      <c r="BV113" s="140">
        <v>7191.5</v>
      </c>
      <c r="BW113" s="149">
        <v>10787.24</v>
      </c>
      <c r="BX113" s="105"/>
      <c r="BY113" s="150" t="s">
        <v>68</v>
      </c>
      <c r="BZ113" s="151">
        <v>97703.06</v>
      </c>
      <c r="CA113" s="152">
        <v>3908.2200000000012</v>
      </c>
      <c r="CB113" s="153">
        <v>101611.28</v>
      </c>
      <c r="CC113" s="140">
        <v>67740.86</v>
      </c>
      <c r="CD113" s="146">
        <v>101611.28</v>
      </c>
      <c r="CE113" s="139"/>
      <c r="CF113" s="154">
        <v>53853.98</v>
      </c>
      <c r="CG113" s="83">
        <v>35902.660000000003</v>
      </c>
      <c r="CH113" s="84">
        <v>53853.98</v>
      </c>
      <c r="CI113" s="139"/>
      <c r="CJ113" s="155">
        <v>27181.019999999997</v>
      </c>
      <c r="CK113" s="140">
        <v>18120.68</v>
      </c>
      <c r="CL113" s="146">
        <v>27181.02</v>
      </c>
      <c r="CM113" s="139"/>
      <c r="CN113" s="154">
        <v>9145.02</v>
      </c>
      <c r="CO113" s="140">
        <v>6096.68</v>
      </c>
      <c r="CP113" s="149">
        <v>9145.02</v>
      </c>
      <c r="CQ113" s="105"/>
      <c r="CR113" s="156" t="s">
        <v>68</v>
      </c>
      <c r="CS113" s="157">
        <v>55600.05</v>
      </c>
      <c r="CT113" s="158">
        <v>2224.1100000000006</v>
      </c>
      <c r="CU113" s="159">
        <v>57824.160000000003</v>
      </c>
      <c r="CV113" s="140">
        <v>38549.440000000002</v>
      </c>
      <c r="CW113" s="146">
        <v>57824.160000000003</v>
      </c>
      <c r="CX113" s="139"/>
      <c r="CY113" s="160">
        <v>30646.809999999998</v>
      </c>
      <c r="CZ113" s="83">
        <v>20431.21</v>
      </c>
      <c r="DA113" s="84">
        <v>30646.81</v>
      </c>
      <c r="DB113" s="139"/>
      <c r="DC113" s="161">
        <v>15467.97</v>
      </c>
      <c r="DD113" s="140">
        <v>10311.98</v>
      </c>
      <c r="DE113" s="146">
        <v>15467.97</v>
      </c>
      <c r="DF113" s="139"/>
      <c r="DG113" s="160">
        <v>5204.18</v>
      </c>
      <c r="DH113" s="140">
        <v>3469.46</v>
      </c>
      <c r="DI113" s="149">
        <v>5204.18</v>
      </c>
    </row>
    <row r="114" spans="1:113" ht="12" thickBot="1" x14ac:dyDescent="0.25">
      <c r="A114" s="622">
        <v>0</v>
      </c>
      <c r="B114" s="623"/>
      <c r="C114" s="623"/>
      <c r="D114" s="623"/>
      <c r="E114" s="623"/>
      <c r="F114" s="623"/>
      <c r="G114" s="623"/>
      <c r="H114" s="623"/>
      <c r="I114" s="623"/>
      <c r="J114" s="623"/>
      <c r="K114" s="623"/>
      <c r="L114" s="623"/>
      <c r="M114" s="623"/>
      <c r="N114" s="623"/>
      <c r="O114" s="623"/>
      <c r="P114" s="623"/>
      <c r="Q114" s="623"/>
      <c r="R114" s="624"/>
      <c r="S114" s="99"/>
      <c r="T114" s="672"/>
      <c r="U114" s="672"/>
      <c r="V114" s="672"/>
      <c r="W114" s="672"/>
      <c r="X114" s="672"/>
      <c r="Y114" s="672"/>
      <c r="Z114" s="672"/>
      <c r="AA114" s="672"/>
      <c r="AB114" s="672"/>
      <c r="AC114" s="672"/>
      <c r="AD114" s="672"/>
      <c r="AE114" s="672"/>
      <c r="AF114" s="672"/>
      <c r="AG114" s="672"/>
      <c r="AH114" s="672"/>
      <c r="AI114" s="672"/>
      <c r="AJ114" s="672"/>
      <c r="AK114" s="672"/>
      <c r="AL114" s="99"/>
      <c r="AM114" s="625">
        <v>0</v>
      </c>
      <c r="AN114" s="626"/>
      <c r="AO114" s="626"/>
      <c r="AP114" s="626"/>
      <c r="AQ114" s="626"/>
      <c r="AR114" s="626"/>
      <c r="AS114" s="626"/>
      <c r="AT114" s="626"/>
      <c r="AU114" s="626"/>
      <c r="AV114" s="626"/>
      <c r="AW114" s="626"/>
      <c r="AX114" s="626"/>
      <c r="AY114" s="626"/>
      <c r="AZ114" s="626"/>
      <c r="BA114" s="626"/>
      <c r="BB114" s="626"/>
      <c r="BC114" s="626"/>
      <c r="BD114" s="627"/>
      <c r="BE114" s="164"/>
      <c r="BF114" s="672"/>
      <c r="BG114" s="672"/>
      <c r="BH114" s="672"/>
      <c r="BI114" s="672"/>
      <c r="BJ114" s="672"/>
      <c r="BK114" s="672"/>
      <c r="BL114" s="672"/>
      <c r="BM114" s="672"/>
      <c r="BN114" s="672"/>
      <c r="BO114" s="672"/>
      <c r="BP114" s="672"/>
      <c r="BQ114" s="672"/>
      <c r="BR114" s="672"/>
      <c r="BS114" s="672"/>
      <c r="BT114" s="672"/>
      <c r="BU114" s="672"/>
      <c r="BV114" s="672"/>
      <c r="BW114" s="672"/>
      <c r="BX114" s="164"/>
      <c r="BY114" s="625">
        <v>0</v>
      </c>
      <c r="BZ114" s="626"/>
      <c r="CA114" s="626"/>
      <c r="CB114" s="626"/>
      <c r="CC114" s="626"/>
      <c r="CD114" s="626"/>
      <c r="CE114" s="626"/>
      <c r="CF114" s="626"/>
      <c r="CG114" s="626"/>
      <c r="CH114" s="626"/>
      <c r="CI114" s="626"/>
      <c r="CJ114" s="626"/>
      <c r="CK114" s="626"/>
      <c r="CL114" s="626"/>
      <c r="CM114" s="626"/>
      <c r="CN114" s="626"/>
      <c r="CO114" s="626"/>
      <c r="CP114" s="627"/>
      <c r="CQ114" s="175"/>
      <c r="CR114" s="625" t="s">
        <v>97</v>
      </c>
      <c r="CS114" s="626"/>
      <c r="CT114" s="626"/>
      <c r="CU114" s="626"/>
      <c r="CV114" s="626"/>
      <c r="CW114" s="626"/>
      <c r="CX114" s="626"/>
      <c r="CY114" s="626"/>
      <c r="CZ114" s="626"/>
      <c r="DA114" s="626"/>
      <c r="DB114" s="626"/>
      <c r="DC114" s="626"/>
      <c r="DD114" s="626"/>
      <c r="DE114" s="626"/>
      <c r="DF114" s="626"/>
      <c r="DG114" s="626"/>
      <c r="DH114" s="626"/>
      <c r="DI114" s="627"/>
    </row>
    <row r="115" spans="1:113" ht="14.25" customHeight="1" x14ac:dyDescent="0.2">
      <c r="A115" s="640" t="s">
        <v>87</v>
      </c>
      <c r="B115" s="642" t="s">
        <v>88</v>
      </c>
      <c r="C115" s="642" t="s">
        <v>38</v>
      </c>
      <c r="D115" s="642" t="s">
        <v>89</v>
      </c>
      <c r="E115" s="636" t="s">
        <v>40</v>
      </c>
      <c r="F115" s="638" t="s">
        <v>41</v>
      </c>
      <c r="G115" s="68"/>
      <c r="H115" s="634" t="s">
        <v>90</v>
      </c>
      <c r="I115" s="636" t="s">
        <v>40</v>
      </c>
      <c r="J115" s="638" t="s">
        <v>41</v>
      </c>
      <c r="K115" s="68"/>
      <c r="L115" s="634" t="s">
        <v>91</v>
      </c>
      <c r="M115" s="636" t="s">
        <v>40</v>
      </c>
      <c r="N115" s="638" t="s">
        <v>41</v>
      </c>
      <c r="O115" s="68"/>
      <c r="P115" s="634" t="s">
        <v>92</v>
      </c>
      <c r="Q115" s="636" t="s">
        <v>40</v>
      </c>
      <c r="R115" s="638" t="s">
        <v>41</v>
      </c>
      <c r="S115" s="100"/>
      <c r="T115" s="673"/>
      <c r="U115" s="674"/>
      <c r="V115" s="674"/>
      <c r="W115" s="674"/>
      <c r="X115" s="675"/>
      <c r="Y115" s="675"/>
      <c r="Z115" s="165"/>
      <c r="AA115" s="674"/>
      <c r="AB115" s="675"/>
      <c r="AC115" s="675"/>
      <c r="AD115" s="165"/>
      <c r="AE115" s="674"/>
      <c r="AF115" s="675"/>
      <c r="AG115" s="675"/>
      <c r="AH115" s="165"/>
      <c r="AI115" s="674"/>
      <c r="AJ115" s="675"/>
      <c r="AK115" s="675"/>
      <c r="AL115" s="100"/>
      <c r="AM115" s="654" t="s">
        <v>2</v>
      </c>
      <c r="AN115" s="656" t="s">
        <v>88</v>
      </c>
      <c r="AO115" s="656" t="s">
        <v>38</v>
      </c>
      <c r="AP115" s="656" t="s">
        <v>89</v>
      </c>
      <c r="AQ115" s="646" t="s">
        <v>40</v>
      </c>
      <c r="AR115" s="648" t="s">
        <v>41</v>
      </c>
      <c r="AS115" s="101"/>
      <c r="AT115" s="658" t="s">
        <v>90</v>
      </c>
      <c r="AU115" s="646" t="s">
        <v>40</v>
      </c>
      <c r="AV115" s="648" t="s">
        <v>41</v>
      </c>
      <c r="AW115" s="101"/>
      <c r="AX115" s="658" t="s">
        <v>91</v>
      </c>
      <c r="AY115" s="646" t="s">
        <v>40</v>
      </c>
      <c r="AZ115" s="648" t="s">
        <v>41</v>
      </c>
      <c r="BA115" s="101"/>
      <c r="BB115" s="658" t="s">
        <v>92</v>
      </c>
      <c r="BC115" s="646" t="s">
        <v>40</v>
      </c>
      <c r="BD115" s="648" t="s">
        <v>41</v>
      </c>
      <c r="BE115" s="100"/>
      <c r="BF115" s="673"/>
      <c r="BG115" s="674"/>
      <c r="BH115" s="674"/>
      <c r="BI115" s="674"/>
      <c r="BJ115" s="675"/>
      <c r="BK115" s="675"/>
      <c r="BL115" s="165"/>
      <c r="BM115" s="674"/>
      <c r="BN115" s="675"/>
      <c r="BO115" s="675"/>
      <c r="BP115" s="165"/>
      <c r="BQ115" s="674"/>
      <c r="BR115" s="675"/>
      <c r="BS115" s="675"/>
      <c r="BT115" s="165"/>
      <c r="BU115" s="674"/>
      <c r="BV115" s="675"/>
      <c r="BW115" s="675"/>
      <c r="BX115" s="100"/>
      <c r="BY115" s="662" t="s">
        <v>93</v>
      </c>
      <c r="BZ115" s="664" t="s">
        <v>88</v>
      </c>
      <c r="CA115" s="664" t="s">
        <v>38</v>
      </c>
      <c r="CB115" s="664" t="s">
        <v>89</v>
      </c>
      <c r="CC115" s="646" t="s">
        <v>40</v>
      </c>
      <c r="CD115" s="648" t="s">
        <v>41</v>
      </c>
      <c r="CE115" s="101"/>
      <c r="CF115" s="660" t="s">
        <v>90</v>
      </c>
      <c r="CG115" s="646" t="s">
        <v>40</v>
      </c>
      <c r="CH115" s="648" t="s">
        <v>41</v>
      </c>
      <c r="CI115" s="101"/>
      <c r="CJ115" s="660" t="s">
        <v>91</v>
      </c>
      <c r="CK115" s="646" t="s">
        <v>40</v>
      </c>
      <c r="CL115" s="648" t="s">
        <v>41</v>
      </c>
      <c r="CM115" s="101"/>
      <c r="CN115" s="660" t="s">
        <v>92</v>
      </c>
      <c r="CO115" s="646" t="s">
        <v>40</v>
      </c>
      <c r="CP115" s="648" t="s">
        <v>41</v>
      </c>
      <c r="CR115" s="676" t="s">
        <v>98</v>
      </c>
      <c r="CS115" s="678" t="s">
        <v>88</v>
      </c>
      <c r="CT115" s="678" t="s">
        <v>38</v>
      </c>
      <c r="CU115" s="678" t="s">
        <v>89</v>
      </c>
      <c r="CV115" s="646" t="s">
        <v>40</v>
      </c>
      <c r="CW115" s="648" t="s">
        <v>41</v>
      </c>
      <c r="CX115" s="101"/>
      <c r="CY115" s="680" t="s">
        <v>90</v>
      </c>
      <c r="CZ115" s="646" t="s">
        <v>40</v>
      </c>
      <c r="DA115" s="648" t="s">
        <v>41</v>
      </c>
      <c r="DB115" s="101"/>
      <c r="DC115" s="680" t="s">
        <v>91</v>
      </c>
      <c r="DD115" s="646" t="s">
        <v>40</v>
      </c>
      <c r="DE115" s="648" t="s">
        <v>41</v>
      </c>
      <c r="DF115" s="101"/>
      <c r="DG115" s="680" t="s">
        <v>92</v>
      </c>
      <c r="DH115" s="646" t="s">
        <v>40</v>
      </c>
      <c r="DI115" s="648" t="s">
        <v>41</v>
      </c>
    </row>
    <row r="116" spans="1:113" ht="14.25" customHeight="1" thickBot="1" x14ac:dyDescent="0.25">
      <c r="A116" s="641"/>
      <c r="B116" s="643"/>
      <c r="C116" s="643"/>
      <c r="D116" s="643"/>
      <c r="E116" s="637"/>
      <c r="F116" s="639"/>
      <c r="G116" s="70"/>
      <c r="H116" s="635"/>
      <c r="I116" s="637"/>
      <c r="J116" s="639"/>
      <c r="K116" s="70"/>
      <c r="L116" s="635"/>
      <c r="M116" s="637"/>
      <c r="N116" s="639"/>
      <c r="O116" s="70"/>
      <c r="P116" s="635"/>
      <c r="Q116" s="637"/>
      <c r="R116" s="639"/>
      <c r="S116" s="100"/>
      <c r="T116" s="673"/>
      <c r="U116" s="674"/>
      <c r="V116" s="674"/>
      <c r="W116" s="674"/>
      <c r="X116" s="675"/>
      <c r="Y116" s="675"/>
      <c r="Z116" s="165"/>
      <c r="AA116" s="674"/>
      <c r="AB116" s="675"/>
      <c r="AC116" s="675"/>
      <c r="AD116" s="165"/>
      <c r="AE116" s="674"/>
      <c r="AF116" s="675"/>
      <c r="AG116" s="675"/>
      <c r="AH116" s="165"/>
      <c r="AI116" s="674"/>
      <c r="AJ116" s="675"/>
      <c r="AK116" s="675"/>
      <c r="AL116" s="100"/>
      <c r="AM116" s="655"/>
      <c r="AN116" s="657"/>
      <c r="AO116" s="657"/>
      <c r="AP116" s="657"/>
      <c r="AQ116" s="647"/>
      <c r="AR116" s="649"/>
      <c r="AS116" s="102"/>
      <c r="AT116" s="659"/>
      <c r="AU116" s="647"/>
      <c r="AV116" s="649"/>
      <c r="AW116" s="102"/>
      <c r="AX116" s="659"/>
      <c r="AY116" s="647"/>
      <c r="AZ116" s="649"/>
      <c r="BA116" s="102"/>
      <c r="BB116" s="659"/>
      <c r="BC116" s="647"/>
      <c r="BD116" s="649"/>
      <c r="BE116" s="100"/>
      <c r="BF116" s="673"/>
      <c r="BG116" s="674"/>
      <c r="BH116" s="674"/>
      <c r="BI116" s="674"/>
      <c r="BJ116" s="675"/>
      <c r="BK116" s="675"/>
      <c r="BL116" s="165"/>
      <c r="BM116" s="674"/>
      <c r="BN116" s="675"/>
      <c r="BO116" s="675"/>
      <c r="BP116" s="165"/>
      <c r="BQ116" s="674"/>
      <c r="BR116" s="675"/>
      <c r="BS116" s="675"/>
      <c r="BT116" s="165"/>
      <c r="BU116" s="674"/>
      <c r="BV116" s="675"/>
      <c r="BW116" s="675"/>
      <c r="BX116" s="100"/>
      <c r="BY116" s="663"/>
      <c r="BZ116" s="665"/>
      <c r="CA116" s="665"/>
      <c r="CB116" s="665"/>
      <c r="CC116" s="647"/>
      <c r="CD116" s="649"/>
      <c r="CE116" s="102"/>
      <c r="CF116" s="661"/>
      <c r="CG116" s="647"/>
      <c r="CH116" s="649"/>
      <c r="CI116" s="102"/>
      <c r="CJ116" s="661"/>
      <c r="CK116" s="647"/>
      <c r="CL116" s="649"/>
      <c r="CM116" s="102"/>
      <c r="CN116" s="661"/>
      <c r="CO116" s="647"/>
      <c r="CP116" s="649"/>
      <c r="CR116" s="677"/>
      <c r="CS116" s="679"/>
      <c r="CT116" s="679"/>
      <c r="CU116" s="679"/>
      <c r="CV116" s="647"/>
      <c r="CW116" s="649"/>
      <c r="CX116" s="102"/>
      <c r="CY116" s="681"/>
      <c r="CZ116" s="647"/>
      <c r="DA116" s="649"/>
      <c r="DB116" s="102"/>
      <c r="DC116" s="681"/>
      <c r="DD116" s="647"/>
      <c r="DE116" s="649"/>
      <c r="DF116" s="102"/>
      <c r="DG116" s="681"/>
      <c r="DH116" s="647"/>
      <c r="DI116" s="649"/>
    </row>
    <row r="117" spans="1:113" x14ac:dyDescent="0.2">
      <c r="A117" s="72" t="s">
        <v>50</v>
      </c>
      <c r="B117" s="74">
        <v>5171.1400000000003</v>
      </c>
      <c r="C117" s="74">
        <v>206.84999999999945</v>
      </c>
      <c r="D117" s="74">
        <v>5377.99</v>
      </c>
      <c r="E117" s="75">
        <v>3585.3300000000004</v>
      </c>
      <c r="F117" s="76">
        <v>5377.99</v>
      </c>
      <c r="G117" s="77"/>
      <c r="H117" s="103">
        <v>2850.34</v>
      </c>
      <c r="I117" s="75">
        <v>1900.23</v>
      </c>
      <c r="J117" s="76">
        <v>2850.34</v>
      </c>
      <c r="K117" s="77"/>
      <c r="L117" s="104">
        <v>1438.62</v>
      </c>
      <c r="M117" s="75">
        <v>959.08</v>
      </c>
      <c r="N117" s="76">
        <v>1438.62</v>
      </c>
      <c r="O117" s="77"/>
      <c r="P117" s="103">
        <v>484.02</v>
      </c>
      <c r="Q117" s="75">
        <v>322.68</v>
      </c>
      <c r="R117" s="78">
        <v>484.02</v>
      </c>
      <c r="S117" s="105"/>
      <c r="T117" s="166"/>
      <c r="U117" s="167"/>
      <c r="V117" s="167"/>
      <c r="W117" s="167"/>
      <c r="X117" s="167"/>
      <c r="Y117" s="167"/>
      <c r="Z117" s="167"/>
      <c r="AA117" s="167"/>
      <c r="AB117" s="167"/>
      <c r="AC117" s="167"/>
      <c r="AD117" s="167"/>
      <c r="AE117" s="167"/>
      <c r="AF117" s="167"/>
      <c r="AG117" s="167"/>
      <c r="AH117" s="167"/>
      <c r="AI117" s="167"/>
      <c r="AJ117" s="167"/>
      <c r="AK117" s="167"/>
      <c r="AL117" s="105"/>
      <c r="AM117" s="110" t="s">
        <v>50</v>
      </c>
      <c r="AN117" s="111">
        <v>3703.9100000000003</v>
      </c>
      <c r="AO117" s="112">
        <v>148.15999999999985</v>
      </c>
      <c r="AP117" s="113">
        <v>3852.07</v>
      </c>
      <c r="AQ117" s="114">
        <v>2568.0500000000002</v>
      </c>
      <c r="AR117" s="115">
        <v>3852.07</v>
      </c>
      <c r="AS117" s="107"/>
      <c r="AT117" s="116">
        <v>2041.6</v>
      </c>
      <c r="AU117" s="75">
        <v>1361.07</v>
      </c>
      <c r="AV117" s="76">
        <v>2041.6</v>
      </c>
      <c r="AW117" s="107"/>
      <c r="AX117" s="117">
        <v>1030.43</v>
      </c>
      <c r="AY117" s="114">
        <v>686.96</v>
      </c>
      <c r="AZ117" s="115">
        <v>1030.43</v>
      </c>
      <c r="BA117" s="107"/>
      <c r="BB117" s="116">
        <v>346.69</v>
      </c>
      <c r="BC117" s="114">
        <v>231.13</v>
      </c>
      <c r="BD117" s="118">
        <v>346.69</v>
      </c>
      <c r="BE117" s="105"/>
      <c r="BF117" s="166"/>
      <c r="BG117" s="168"/>
      <c r="BH117" s="167"/>
      <c r="BI117" s="168"/>
      <c r="BJ117" s="167"/>
      <c r="BK117" s="167"/>
      <c r="BL117" s="167"/>
      <c r="BM117" s="167"/>
      <c r="BN117" s="167"/>
      <c r="BO117" s="167"/>
      <c r="BP117" s="167"/>
      <c r="BQ117" s="167"/>
      <c r="BR117" s="167"/>
      <c r="BS117" s="167"/>
      <c r="BT117" s="167"/>
      <c r="BU117" s="167"/>
      <c r="BV117" s="167"/>
      <c r="BW117" s="167"/>
      <c r="BX117" s="105"/>
      <c r="BY117" s="120" t="s">
        <v>50</v>
      </c>
      <c r="BZ117" s="121">
        <v>3605.82</v>
      </c>
      <c r="CA117" s="122">
        <v>144.24000000000024</v>
      </c>
      <c r="CB117" s="123">
        <v>3750.0600000000004</v>
      </c>
      <c r="CC117" s="114">
        <v>2500.04</v>
      </c>
      <c r="CD117" s="115">
        <v>3750.06</v>
      </c>
      <c r="CE117" s="107"/>
      <c r="CF117" s="124">
        <v>1987.54</v>
      </c>
      <c r="CG117" s="114">
        <v>1325.03</v>
      </c>
      <c r="CH117" s="119">
        <v>1987.54</v>
      </c>
      <c r="CI117" s="107"/>
      <c r="CJ117" s="125">
        <v>1003.15</v>
      </c>
      <c r="CK117" s="114">
        <v>668.77</v>
      </c>
      <c r="CL117" s="115">
        <v>1003.15</v>
      </c>
      <c r="CM117" s="107"/>
      <c r="CN117" s="124">
        <v>337.51</v>
      </c>
      <c r="CO117" s="114">
        <v>225.01</v>
      </c>
      <c r="CP117" s="118">
        <v>337.51</v>
      </c>
      <c r="CR117" s="169" t="s">
        <v>50</v>
      </c>
      <c r="CS117" s="170">
        <v>523.78</v>
      </c>
      <c r="CT117" s="171">
        <v>20.960000000000036</v>
      </c>
      <c r="CU117" s="172">
        <v>544.74</v>
      </c>
      <c r="CV117" s="114">
        <v>363.16</v>
      </c>
      <c r="CW117" s="115">
        <v>544.74</v>
      </c>
      <c r="CX117" s="107"/>
      <c r="CY117" s="173">
        <v>288.71999999999997</v>
      </c>
      <c r="CZ117" s="114">
        <v>192.48</v>
      </c>
      <c r="DA117" s="115">
        <v>288.72000000000003</v>
      </c>
      <c r="DB117" s="107"/>
      <c r="DC117" s="174">
        <v>145.72</v>
      </c>
      <c r="DD117" s="114">
        <v>97.15</v>
      </c>
      <c r="DE117" s="115">
        <v>145.72</v>
      </c>
      <c r="DF117" s="107"/>
      <c r="DG117" s="173">
        <v>49.03</v>
      </c>
      <c r="DH117" s="114">
        <v>32.69</v>
      </c>
      <c r="DI117" s="118">
        <v>49.03</v>
      </c>
    </row>
    <row r="118" spans="1:113" x14ac:dyDescent="0.2">
      <c r="A118" s="72" t="s">
        <v>51</v>
      </c>
      <c r="B118" s="74">
        <v>6695.6</v>
      </c>
      <c r="C118" s="74">
        <v>267.82999999999993</v>
      </c>
      <c r="D118" s="74">
        <v>6963.43</v>
      </c>
      <c r="E118" s="75">
        <v>4642.29</v>
      </c>
      <c r="F118" s="76">
        <v>6963.43</v>
      </c>
      <c r="G118" s="77"/>
      <c r="H118" s="103">
        <v>3690.6200000000003</v>
      </c>
      <c r="I118" s="75">
        <v>2460.42</v>
      </c>
      <c r="J118" s="76">
        <v>3690.62</v>
      </c>
      <c r="K118" s="77"/>
      <c r="L118" s="104">
        <v>1862.72</v>
      </c>
      <c r="M118" s="75">
        <v>1241.82</v>
      </c>
      <c r="N118" s="76">
        <v>1862.72</v>
      </c>
      <c r="O118" s="77"/>
      <c r="P118" s="103">
        <v>626.71</v>
      </c>
      <c r="Q118" s="75">
        <v>417.81</v>
      </c>
      <c r="R118" s="78">
        <v>626.71</v>
      </c>
      <c r="S118" s="105"/>
      <c r="T118" s="166"/>
      <c r="U118" s="167"/>
      <c r="V118" s="167"/>
      <c r="W118" s="167"/>
      <c r="X118" s="167"/>
      <c r="Y118" s="167"/>
      <c r="Z118" s="167"/>
      <c r="AA118" s="167"/>
      <c r="AB118" s="167"/>
      <c r="AC118" s="167"/>
      <c r="AD118" s="167"/>
      <c r="AE118" s="167"/>
      <c r="AF118" s="167"/>
      <c r="AG118" s="167"/>
      <c r="AH118" s="167"/>
      <c r="AI118" s="167"/>
      <c r="AJ118" s="167"/>
      <c r="AK118" s="167"/>
      <c r="AL118" s="105"/>
      <c r="AM118" s="110" t="s">
        <v>51</v>
      </c>
      <c r="AN118" s="111">
        <v>4921.84</v>
      </c>
      <c r="AO118" s="112">
        <v>196.88000000000011</v>
      </c>
      <c r="AP118" s="113">
        <v>5118.72</v>
      </c>
      <c r="AQ118" s="114">
        <v>3412.48</v>
      </c>
      <c r="AR118" s="115">
        <v>5118.72</v>
      </c>
      <c r="AS118" s="107"/>
      <c r="AT118" s="116">
        <v>2712.9300000000003</v>
      </c>
      <c r="AU118" s="75">
        <v>1808.62</v>
      </c>
      <c r="AV118" s="76">
        <v>2712.93</v>
      </c>
      <c r="AW118" s="107"/>
      <c r="AX118" s="117">
        <v>1369.26</v>
      </c>
      <c r="AY118" s="114">
        <v>912.84</v>
      </c>
      <c r="AZ118" s="115">
        <v>1369.26</v>
      </c>
      <c r="BA118" s="107"/>
      <c r="BB118" s="116">
        <v>460.69</v>
      </c>
      <c r="BC118" s="114">
        <v>307.13</v>
      </c>
      <c r="BD118" s="118">
        <v>460.69</v>
      </c>
      <c r="BE118" s="105"/>
      <c r="BF118" s="166"/>
      <c r="BG118" s="168"/>
      <c r="BH118" s="167"/>
      <c r="BI118" s="168"/>
      <c r="BJ118" s="167"/>
      <c r="BK118" s="167"/>
      <c r="BL118" s="167"/>
      <c r="BM118" s="167"/>
      <c r="BN118" s="167"/>
      <c r="BO118" s="167"/>
      <c r="BP118" s="167"/>
      <c r="BQ118" s="167"/>
      <c r="BR118" s="167"/>
      <c r="BS118" s="167"/>
      <c r="BT118" s="167"/>
      <c r="BU118" s="167"/>
      <c r="BV118" s="167"/>
      <c r="BW118" s="167"/>
      <c r="BX118" s="105"/>
      <c r="BY118" s="120" t="s">
        <v>51</v>
      </c>
      <c r="BZ118" s="121">
        <v>4836.0200000000004</v>
      </c>
      <c r="CA118" s="122">
        <v>193.44999999999982</v>
      </c>
      <c r="CB118" s="123">
        <v>5029.47</v>
      </c>
      <c r="CC118" s="114">
        <v>3352.98</v>
      </c>
      <c r="CD118" s="115">
        <v>5029.47</v>
      </c>
      <c r="CE118" s="107"/>
      <c r="CF118" s="124">
        <v>2665.6200000000003</v>
      </c>
      <c r="CG118" s="114">
        <v>1777.09</v>
      </c>
      <c r="CH118" s="119">
        <v>2665.63</v>
      </c>
      <c r="CI118" s="107"/>
      <c r="CJ118" s="125">
        <v>1345.39</v>
      </c>
      <c r="CK118" s="114">
        <v>896.93</v>
      </c>
      <c r="CL118" s="115">
        <v>1345.39</v>
      </c>
      <c r="CM118" s="107"/>
      <c r="CN118" s="124">
        <v>452.65999999999997</v>
      </c>
      <c r="CO118" s="114">
        <v>301.77999999999997</v>
      </c>
      <c r="CP118" s="118">
        <v>452.66</v>
      </c>
      <c r="CR118" s="169" t="s">
        <v>51</v>
      </c>
      <c r="CS118" s="170">
        <v>713.56</v>
      </c>
      <c r="CT118" s="171">
        <v>28.550000000000068</v>
      </c>
      <c r="CU118" s="172">
        <v>742.11</v>
      </c>
      <c r="CV118" s="114">
        <v>494.74</v>
      </c>
      <c r="CW118" s="115">
        <v>742.11</v>
      </c>
      <c r="CX118" s="107"/>
      <c r="CY118" s="173">
        <v>393.32</v>
      </c>
      <c r="CZ118" s="114">
        <v>262.21999999999997</v>
      </c>
      <c r="DA118" s="115">
        <v>393.32</v>
      </c>
      <c r="DB118" s="107"/>
      <c r="DC118" s="174">
        <v>198.51999999999998</v>
      </c>
      <c r="DD118" s="114">
        <v>132.35</v>
      </c>
      <c r="DE118" s="115">
        <v>198.52</v>
      </c>
      <c r="DF118" s="107"/>
      <c r="DG118" s="173">
        <v>66.790000000000006</v>
      </c>
      <c r="DH118" s="114">
        <v>44.53</v>
      </c>
      <c r="DI118" s="118">
        <v>66.790000000000006</v>
      </c>
    </row>
    <row r="119" spans="1:113" x14ac:dyDescent="0.2">
      <c r="A119" s="72" t="s">
        <v>52</v>
      </c>
      <c r="B119" s="74">
        <v>9571.06</v>
      </c>
      <c r="C119" s="74">
        <v>382.85000000000036</v>
      </c>
      <c r="D119" s="74">
        <v>9953.91</v>
      </c>
      <c r="E119" s="75">
        <v>6635.94</v>
      </c>
      <c r="F119" s="76">
        <v>9953.91</v>
      </c>
      <c r="G119" s="77"/>
      <c r="H119" s="103">
        <v>5275.58</v>
      </c>
      <c r="I119" s="75">
        <v>3517.0600000000004</v>
      </c>
      <c r="J119" s="76">
        <v>5275.58</v>
      </c>
      <c r="K119" s="77"/>
      <c r="L119" s="104">
        <v>2662.6800000000003</v>
      </c>
      <c r="M119" s="75">
        <v>1775.12</v>
      </c>
      <c r="N119" s="76">
        <v>2662.68</v>
      </c>
      <c r="O119" s="77"/>
      <c r="P119" s="103">
        <v>895.86</v>
      </c>
      <c r="Q119" s="75">
        <v>597.24</v>
      </c>
      <c r="R119" s="78">
        <v>895.86</v>
      </c>
      <c r="S119" s="105"/>
      <c r="T119" s="166"/>
      <c r="U119" s="167"/>
      <c r="V119" s="167"/>
      <c r="W119" s="167"/>
      <c r="X119" s="167"/>
      <c r="Y119" s="167"/>
      <c r="Z119" s="167"/>
      <c r="AA119" s="167"/>
      <c r="AB119" s="167"/>
      <c r="AC119" s="167"/>
      <c r="AD119" s="167"/>
      <c r="AE119" s="167"/>
      <c r="AF119" s="167"/>
      <c r="AG119" s="167"/>
      <c r="AH119" s="167"/>
      <c r="AI119" s="167"/>
      <c r="AJ119" s="167"/>
      <c r="AK119" s="167"/>
      <c r="AL119" s="105"/>
      <c r="AM119" s="110" t="s">
        <v>52</v>
      </c>
      <c r="AN119" s="111">
        <v>7131.1100000000006</v>
      </c>
      <c r="AO119" s="112">
        <v>285.25</v>
      </c>
      <c r="AP119" s="113">
        <v>7416.3600000000006</v>
      </c>
      <c r="AQ119" s="114">
        <v>4944.24</v>
      </c>
      <c r="AR119" s="115">
        <v>7416.36</v>
      </c>
      <c r="AS119" s="107"/>
      <c r="AT119" s="116">
        <v>3930.6800000000003</v>
      </c>
      <c r="AU119" s="75">
        <v>2620.46</v>
      </c>
      <c r="AV119" s="76">
        <v>3930.68</v>
      </c>
      <c r="AW119" s="107"/>
      <c r="AX119" s="117">
        <v>1983.8799999999999</v>
      </c>
      <c r="AY119" s="114">
        <v>1322.59</v>
      </c>
      <c r="AZ119" s="115">
        <v>1983.88</v>
      </c>
      <c r="BA119" s="107"/>
      <c r="BB119" s="116">
        <v>667.48</v>
      </c>
      <c r="BC119" s="114">
        <v>444.99</v>
      </c>
      <c r="BD119" s="118">
        <v>667.48</v>
      </c>
      <c r="BE119" s="105"/>
      <c r="BF119" s="166"/>
      <c r="BG119" s="168"/>
      <c r="BH119" s="167"/>
      <c r="BI119" s="168"/>
      <c r="BJ119" s="167"/>
      <c r="BK119" s="167"/>
      <c r="BL119" s="167"/>
      <c r="BM119" s="167"/>
      <c r="BN119" s="167"/>
      <c r="BO119" s="167"/>
      <c r="BP119" s="167"/>
      <c r="BQ119" s="167"/>
      <c r="BR119" s="167"/>
      <c r="BS119" s="167"/>
      <c r="BT119" s="167"/>
      <c r="BU119" s="167"/>
      <c r="BV119" s="167"/>
      <c r="BW119" s="167"/>
      <c r="BX119" s="105"/>
      <c r="BY119" s="120" t="s">
        <v>52</v>
      </c>
      <c r="BZ119" s="121">
        <v>5798.74</v>
      </c>
      <c r="CA119" s="122">
        <v>231.95000000000073</v>
      </c>
      <c r="CB119" s="123">
        <v>6030.6900000000005</v>
      </c>
      <c r="CC119" s="114">
        <v>4020.46</v>
      </c>
      <c r="CD119" s="115">
        <v>6030.69</v>
      </c>
      <c r="CE119" s="107"/>
      <c r="CF119" s="124">
        <v>3196.2700000000004</v>
      </c>
      <c r="CG119" s="114">
        <v>2130.85</v>
      </c>
      <c r="CH119" s="119">
        <v>3196.28</v>
      </c>
      <c r="CI119" s="107"/>
      <c r="CJ119" s="125">
        <v>1613.21</v>
      </c>
      <c r="CK119" s="114">
        <v>1075.48</v>
      </c>
      <c r="CL119" s="115">
        <v>1613.21</v>
      </c>
      <c r="CM119" s="107"/>
      <c r="CN119" s="124">
        <v>542.77</v>
      </c>
      <c r="CO119" s="114">
        <v>361.84999999999997</v>
      </c>
      <c r="CP119" s="118">
        <v>542.77</v>
      </c>
      <c r="CR119" s="169" t="s">
        <v>52</v>
      </c>
      <c r="CS119" s="170">
        <v>1159.45</v>
      </c>
      <c r="CT119" s="171">
        <v>46.379999999999882</v>
      </c>
      <c r="CU119" s="172">
        <v>1205.83</v>
      </c>
      <c r="CV119" s="114">
        <v>803.89</v>
      </c>
      <c r="CW119" s="115">
        <v>1205.83</v>
      </c>
      <c r="CX119" s="107"/>
      <c r="CY119" s="173">
        <v>639.09</v>
      </c>
      <c r="CZ119" s="114">
        <v>426.06</v>
      </c>
      <c r="DA119" s="115">
        <v>639.09</v>
      </c>
      <c r="DB119" s="107"/>
      <c r="DC119" s="174">
        <v>322.56</v>
      </c>
      <c r="DD119" s="114">
        <v>215.04</v>
      </c>
      <c r="DE119" s="115">
        <v>322.56</v>
      </c>
      <c r="DF119" s="107"/>
      <c r="DG119" s="173">
        <v>108.53</v>
      </c>
      <c r="DH119" s="114">
        <v>72.36</v>
      </c>
      <c r="DI119" s="118">
        <v>108.53</v>
      </c>
    </row>
    <row r="120" spans="1:113" x14ac:dyDescent="0.2">
      <c r="A120" s="72" t="s">
        <v>53</v>
      </c>
      <c r="B120" s="74">
        <v>10282.18</v>
      </c>
      <c r="C120" s="74">
        <v>411.28999999999905</v>
      </c>
      <c r="D120" s="74">
        <v>10693.47</v>
      </c>
      <c r="E120" s="75">
        <v>7128.98</v>
      </c>
      <c r="F120" s="76">
        <v>10693.47</v>
      </c>
      <c r="G120" s="77"/>
      <c r="H120" s="103">
        <v>5667.54</v>
      </c>
      <c r="I120" s="75">
        <v>3778.36</v>
      </c>
      <c r="J120" s="76">
        <v>5667.54</v>
      </c>
      <c r="K120" s="77"/>
      <c r="L120" s="104">
        <v>2860.51</v>
      </c>
      <c r="M120" s="75">
        <v>1907.01</v>
      </c>
      <c r="N120" s="76">
        <v>2860.51</v>
      </c>
      <c r="O120" s="77"/>
      <c r="P120" s="103">
        <v>962.42</v>
      </c>
      <c r="Q120" s="75">
        <v>641.62</v>
      </c>
      <c r="R120" s="78">
        <v>962.42</v>
      </c>
      <c r="S120" s="105"/>
      <c r="T120" s="166"/>
      <c r="U120" s="167"/>
      <c r="V120" s="167"/>
      <c r="W120" s="167"/>
      <c r="X120" s="167"/>
      <c r="Y120" s="167"/>
      <c r="Z120" s="167"/>
      <c r="AA120" s="167"/>
      <c r="AB120" s="167"/>
      <c r="AC120" s="167"/>
      <c r="AD120" s="167"/>
      <c r="AE120" s="167"/>
      <c r="AF120" s="167"/>
      <c r="AG120" s="167"/>
      <c r="AH120" s="167"/>
      <c r="AI120" s="167"/>
      <c r="AJ120" s="167"/>
      <c r="AK120" s="167"/>
      <c r="AL120" s="105"/>
      <c r="AM120" s="110" t="s">
        <v>53</v>
      </c>
      <c r="AN120" s="111">
        <v>7592.94</v>
      </c>
      <c r="AO120" s="112">
        <v>303.72000000000025</v>
      </c>
      <c r="AP120" s="113">
        <v>7896.66</v>
      </c>
      <c r="AQ120" s="114">
        <v>5264.44</v>
      </c>
      <c r="AR120" s="115">
        <v>7896.66</v>
      </c>
      <c r="AS120" s="107"/>
      <c r="AT120" s="116">
        <v>4185.2300000000005</v>
      </c>
      <c r="AU120" s="75">
        <v>2790.1600000000003</v>
      </c>
      <c r="AV120" s="76">
        <v>4185.2299999999996</v>
      </c>
      <c r="AW120" s="107"/>
      <c r="AX120" s="117">
        <v>2112.36</v>
      </c>
      <c r="AY120" s="114">
        <v>1408.24</v>
      </c>
      <c r="AZ120" s="115">
        <v>2112.36</v>
      </c>
      <c r="BA120" s="107"/>
      <c r="BB120" s="116">
        <v>710.7</v>
      </c>
      <c r="BC120" s="114">
        <v>473.8</v>
      </c>
      <c r="BD120" s="118">
        <v>710.7</v>
      </c>
      <c r="BE120" s="105"/>
      <c r="BF120" s="166"/>
      <c r="BG120" s="168"/>
      <c r="BH120" s="167"/>
      <c r="BI120" s="168"/>
      <c r="BJ120" s="167"/>
      <c r="BK120" s="167"/>
      <c r="BL120" s="167"/>
      <c r="BM120" s="167"/>
      <c r="BN120" s="167"/>
      <c r="BO120" s="167"/>
      <c r="BP120" s="167"/>
      <c r="BQ120" s="167"/>
      <c r="BR120" s="167"/>
      <c r="BS120" s="167"/>
      <c r="BT120" s="167"/>
      <c r="BU120" s="167"/>
      <c r="BV120" s="167"/>
      <c r="BW120" s="167"/>
      <c r="BX120" s="105"/>
      <c r="BY120" s="120" t="s">
        <v>53</v>
      </c>
      <c r="BZ120" s="121">
        <v>6260.58</v>
      </c>
      <c r="CA120" s="122">
        <v>250.43000000000029</v>
      </c>
      <c r="CB120" s="123">
        <v>6511.01</v>
      </c>
      <c r="CC120" s="114">
        <v>4340.68</v>
      </c>
      <c r="CD120" s="115">
        <v>6511.01</v>
      </c>
      <c r="CE120" s="107"/>
      <c r="CF120" s="124">
        <v>3450.84</v>
      </c>
      <c r="CG120" s="114">
        <v>2300.5700000000002</v>
      </c>
      <c r="CH120" s="119">
        <v>3450.84</v>
      </c>
      <c r="CI120" s="107"/>
      <c r="CJ120" s="125">
        <v>1741.7</v>
      </c>
      <c r="CK120" s="114">
        <v>1161.1400000000001</v>
      </c>
      <c r="CL120" s="115">
        <v>1741.7</v>
      </c>
      <c r="CM120" s="107"/>
      <c r="CN120" s="124">
        <v>586</v>
      </c>
      <c r="CO120" s="114">
        <v>390.67</v>
      </c>
      <c r="CP120" s="118">
        <v>586</v>
      </c>
      <c r="CR120" s="169" t="s">
        <v>53</v>
      </c>
      <c r="CS120" s="170">
        <v>1206.9000000000001</v>
      </c>
      <c r="CT120" s="171">
        <v>48.279999999999973</v>
      </c>
      <c r="CU120" s="172">
        <v>1255.18</v>
      </c>
      <c r="CV120" s="114">
        <v>836.79</v>
      </c>
      <c r="CW120" s="115">
        <v>1255.18</v>
      </c>
      <c r="CX120" s="107"/>
      <c r="CY120" s="173">
        <v>665.25</v>
      </c>
      <c r="CZ120" s="114">
        <v>443.5</v>
      </c>
      <c r="DA120" s="115">
        <v>665.25</v>
      </c>
      <c r="DB120" s="107"/>
      <c r="DC120" s="174">
        <v>335.77</v>
      </c>
      <c r="DD120" s="114">
        <v>223.85</v>
      </c>
      <c r="DE120" s="115">
        <v>335.77</v>
      </c>
      <c r="DF120" s="107"/>
      <c r="DG120" s="173">
        <v>112.97</v>
      </c>
      <c r="DH120" s="114">
        <v>75.320000000000007</v>
      </c>
      <c r="DI120" s="118">
        <v>112.97</v>
      </c>
    </row>
    <row r="121" spans="1:113" x14ac:dyDescent="0.2">
      <c r="A121" s="72" t="s">
        <v>54</v>
      </c>
      <c r="B121" s="74">
        <v>11050.550000000001</v>
      </c>
      <c r="C121" s="74">
        <v>442.02999999999884</v>
      </c>
      <c r="D121" s="74">
        <v>11492.58</v>
      </c>
      <c r="E121" s="75">
        <v>7661.72</v>
      </c>
      <c r="F121" s="76">
        <v>11492.58</v>
      </c>
      <c r="G121" s="77"/>
      <c r="H121" s="103">
        <v>6091.0700000000006</v>
      </c>
      <c r="I121" s="75">
        <v>4060.7200000000003</v>
      </c>
      <c r="J121" s="76">
        <v>6091.07</v>
      </c>
      <c r="K121" s="77"/>
      <c r="L121" s="104">
        <v>3074.2700000000004</v>
      </c>
      <c r="M121" s="75">
        <v>2049.5200000000004</v>
      </c>
      <c r="N121" s="76">
        <v>3074.27</v>
      </c>
      <c r="O121" s="77"/>
      <c r="P121" s="103">
        <v>1034.3399999999999</v>
      </c>
      <c r="Q121" s="75">
        <v>689.56</v>
      </c>
      <c r="R121" s="78">
        <v>1034.3399999999999</v>
      </c>
      <c r="S121" s="105"/>
      <c r="T121" s="166"/>
      <c r="U121" s="167"/>
      <c r="V121" s="167"/>
      <c r="W121" s="167"/>
      <c r="X121" s="167"/>
      <c r="Y121" s="167"/>
      <c r="Z121" s="167"/>
      <c r="AA121" s="167"/>
      <c r="AB121" s="167"/>
      <c r="AC121" s="167"/>
      <c r="AD121" s="167"/>
      <c r="AE121" s="167"/>
      <c r="AF121" s="167"/>
      <c r="AG121" s="167"/>
      <c r="AH121" s="167"/>
      <c r="AI121" s="167"/>
      <c r="AJ121" s="167"/>
      <c r="AK121" s="167"/>
      <c r="AL121" s="105"/>
      <c r="AM121" s="110" t="s">
        <v>54</v>
      </c>
      <c r="AN121" s="111">
        <v>8148.7800000000007</v>
      </c>
      <c r="AO121" s="112">
        <v>325.95999999999913</v>
      </c>
      <c r="AP121" s="113">
        <v>8474.74</v>
      </c>
      <c r="AQ121" s="114">
        <v>5649.83</v>
      </c>
      <c r="AR121" s="115">
        <v>8474.74</v>
      </c>
      <c r="AS121" s="107"/>
      <c r="AT121" s="116">
        <v>4491.62</v>
      </c>
      <c r="AU121" s="75">
        <v>2994.42</v>
      </c>
      <c r="AV121" s="76">
        <v>4491.62</v>
      </c>
      <c r="AW121" s="107"/>
      <c r="AX121" s="117">
        <v>2267</v>
      </c>
      <c r="AY121" s="114">
        <v>1511.34</v>
      </c>
      <c r="AZ121" s="115">
        <v>2267</v>
      </c>
      <c r="BA121" s="107"/>
      <c r="BB121" s="116">
        <v>762.73</v>
      </c>
      <c r="BC121" s="114">
        <v>508.49</v>
      </c>
      <c r="BD121" s="118">
        <v>762.73</v>
      </c>
      <c r="BE121" s="105"/>
      <c r="BF121" s="166"/>
      <c r="BG121" s="168"/>
      <c r="BH121" s="167"/>
      <c r="BI121" s="168"/>
      <c r="BJ121" s="167"/>
      <c r="BK121" s="167"/>
      <c r="BL121" s="167"/>
      <c r="BM121" s="167"/>
      <c r="BN121" s="167"/>
      <c r="BO121" s="167"/>
      <c r="BP121" s="167"/>
      <c r="BQ121" s="167"/>
      <c r="BR121" s="167"/>
      <c r="BS121" s="167"/>
      <c r="BT121" s="167"/>
      <c r="BU121" s="167"/>
      <c r="BV121" s="167"/>
      <c r="BW121" s="167"/>
      <c r="BX121" s="105"/>
      <c r="BY121" s="120" t="s">
        <v>54</v>
      </c>
      <c r="BZ121" s="121">
        <v>6669.27</v>
      </c>
      <c r="CA121" s="122">
        <v>266.77999999999975</v>
      </c>
      <c r="CB121" s="123">
        <v>6936.05</v>
      </c>
      <c r="CC121" s="114">
        <v>4624.04</v>
      </c>
      <c r="CD121" s="115">
        <v>6936.05</v>
      </c>
      <c r="CE121" s="107"/>
      <c r="CF121" s="124">
        <v>3676.11</v>
      </c>
      <c r="CG121" s="114">
        <v>2450.75</v>
      </c>
      <c r="CH121" s="119">
        <v>3676.1200000000003</v>
      </c>
      <c r="CI121" s="107"/>
      <c r="CJ121" s="125">
        <v>1855.4</v>
      </c>
      <c r="CK121" s="114">
        <v>1236.94</v>
      </c>
      <c r="CL121" s="115">
        <v>1855.4</v>
      </c>
      <c r="CM121" s="107"/>
      <c r="CN121" s="124">
        <v>624.25</v>
      </c>
      <c r="CO121" s="114">
        <v>416.17</v>
      </c>
      <c r="CP121" s="118">
        <v>624.25</v>
      </c>
      <c r="CR121" s="169" t="s">
        <v>54</v>
      </c>
      <c r="CS121" s="170">
        <v>1250.7</v>
      </c>
      <c r="CT121" s="171">
        <v>50.029999999999973</v>
      </c>
      <c r="CU121" s="172">
        <v>1300.73</v>
      </c>
      <c r="CV121" s="114">
        <v>867.16</v>
      </c>
      <c r="CW121" s="115">
        <v>1300.73</v>
      </c>
      <c r="CX121" s="107"/>
      <c r="CY121" s="173">
        <v>689.39</v>
      </c>
      <c r="CZ121" s="114">
        <v>459.59999999999997</v>
      </c>
      <c r="DA121" s="115">
        <v>689.39</v>
      </c>
      <c r="DB121" s="107"/>
      <c r="DC121" s="174">
        <v>347.95</v>
      </c>
      <c r="DD121" s="114">
        <v>231.97</v>
      </c>
      <c r="DE121" s="115">
        <v>347.95</v>
      </c>
      <c r="DF121" s="107"/>
      <c r="DG121" s="173">
        <v>117.07000000000001</v>
      </c>
      <c r="DH121" s="114">
        <v>78.050000000000011</v>
      </c>
      <c r="DI121" s="118">
        <v>117.07</v>
      </c>
    </row>
    <row r="122" spans="1:113" x14ac:dyDescent="0.2">
      <c r="A122" s="72" t="s">
        <v>55</v>
      </c>
      <c r="B122" s="74">
        <v>11961.960000000001</v>
      </c>
      <c r="C122" s="74">
        <v>478.47999999999956</v>
      </c>
      <c r="D122" s="74">
        <v>12440.44</v>
      </c>
      <c r="E122" s="75">
        <v>8293.630000000001</v>
      </c>
      <c r="F122" s="76">
        <v>12440.44</v>
      </c>
      <c r="G122" s="77"/>
      <c r="H122" s="103">
        <v>6593.4400000000005</v>
      </c>
      <c r="I122" s="75">
        <v>4395.63</v>
      </c>
      <c r="J122" s="76">
        <v>6593.44</v>
      </c>
      <c r="K122" s="77"/>
      <c r="L122" s="104">
        <v>3327.82</v>
      </c>
      <c r="M122" s="75">
        <v>2218.5500000000002</v>
      </c>
      <c r="N122" s="76">
        <v>3327.82</v>
      </c>
      <c r="O122" s="77"/>
      <c r="P122" s="103">
        <v>1119.6400000000001</v>
      </c>
      <c r="Q122" s="75">
        <v>746.43</v>
      </c>
      <c r="R122" s="78">
        <v>1119.6400000000001</v>
      </c>
      <c r="S122" s="105"/>
      <c r="T122" s="166"/>
      <c r="U122" s="167"/>
      <c r="V122" s="167"/>
      <c r="W122" s="167"/>
      <c r="X122" s="167"/>
      <c r="Y122" s="167"/>
      <c r="Z122" s="167"/>
      <c r="AA122" s="167"/>
      <c r="AB122" s="167"/>
      <c r="AC122" s="167"/>
      <c r="AD122" s="167"/>
      <c r="AE122" s="167"/>
      <c r="AF122" s="167"/>
      <c r="AG122" s="167"/>
      <c r="AH122" s="167"/>
      <c r="AI122" s="167"/>
      <c r="AJ122" s="167"/>
      <c r="AK122" s="167"/>
      <c r="AL122" s="105"/>
      <c r="AM122" s="110" t="s">
        <v>55</v>
      </c>
      <c r="AN122" s="111">
        <v>8814.9600000000009</v>
      </c>
      <c r="AO122" s="112">
        <v>352.59999999999854</v>
      </c>
      <c r="AP122" s="113">
        <v>9167.56</v>
      </c>
      <c r="AQ122" s="114">
        <v>6111.71</v>
      </c>
      <c r="AR122" s="115">
        <v>9167.56</v>
      </c>
      <c r="AS122" s="107"/>
      <c r="AT122" s="116">
        <v>4858.8100000000004</v>
      </c>
      <c r="AU122" s="75">
        <v>3239.21</v>
      </c>
      <c r="AV122" s="76">
        <v>4858.8100000000004</v>
      </c>
      <c r="AW122" s="107"/>
      <c r="AX122" s="117">
        <v>2452.3300000000004</v>
      </c>
      <c r="AY122" s="114">
        <v>1634.89</v>
      </c>
      <c r="AZ122" s="115">
        <v>2452.33</v>
      </c>
      <c r="BA122" s="107"/>
      <c r="BB122" s="116">
        <v>825.09</v>
      </c>
      <c r="BC122" s="114">
        <v>550.05999999999995</v>
      </c>
      <c r="BD122" s="118">
        <v>825.09</v>
      </c>
      <c r="BE122" s="105"/>
      <c r="BF122" s="166"/>
      <c r="BG122" s="168"/>
      <c r="BH122" s="167"/>
      <c r="BI122" s="168"/>
      <c r="BJ122" s="167"/>
      <c r="BK122" s="167"/>
      <c r="BL122" s="167"/>
      <c r="BM122" s="167"/>
      <c r="BN122" s="167"/>
      <c r="BO122" s="167"/>
      <c r="BP122" s="167"/>
      <c r="BQ122" s="167"/>
      <c r="BR122" s="167"/>
      <c r="BS122" s="167"/>
      <c r="BT122" s="167"/>
      <c r="BU122" s="167"/>
      <c r="BV122" s="167"/>
      <c r="BW122" s="167"/>
      <c r="BX122" s="105"/>
      <c r="BY122" s="120" t="s">
        <v>55</v>
      </c>
      <c r="BZ122" s="121">
        <v>7306.85</v>
      </c>
      <c r="CA122" s="122">
        <v>292.27999999999975</v>
      </c>
      <c r="CB122" s="123">
        <v>7599.13</v>
      </c>
      <c r="CC122" s="114">
        <v>5066.09</v>
      </c>
      <c r="CD122" s="115">
        <v>7599.13</v>
      </c>
      <c r="CE122" s="107"/>
      <c r="CF122" s="124">
        <v>4027.5400000000004</v>
      </c>
      <c r="CG122" s="114">
        <v>2685.03</v>
      </c>
      <c r="CH122" s="119">
        <v>4027.5400000000004</v>
      </c>
      <c r="CI122" s="107"/>
      <c r="CJ122" s="125">
        <v>2032.77</v>
      </c>
      <c r="CK122" s="114">
        <v>1355.18</v>
      </c>
      <c r="CL122" s="115">
        <v>2032.77</v>
      </c>
      <c r="CM122" s="107"/>
      <c r="CN122" s="124">
        <v>683.93</v>
      </c>
      <c r="CO122" s="114">
        <v>455.96</v>
      </c>
      <c r="CP122" s="118">
        <v>683.93</v>
      </c>
      <c r="CR122" s="169" t="s">
        <v>55</v>
      </c>
      <c r="CS122" s="170">
        <v>1279.9100000000001</v>
      </c>
      <c r="CT122" s="171">
        <v>51.199999999999818</v>
      </c>
      <c r="CU122" s="172">
        <v>1331.11</v>
      </c>
      <c r="CV122" s="114">
        <v>887.41</v>
      </c>
      <c r="CW122" s="115">
        <v>1331.11</v>
      </c>
      <c r="CX122" s="107"/>
      <c r="CY122" s="173">
        <v>705.49</v>
      </c>
      <c r="CZ122" s="114">
        <v>470.33</v>
      </c>
      <c r="DA122" s="115">
        <v>705.49</v>
      </c>
      <c r="DB122" s="107"/>
      <c r="DC122" s="174">
        <v>356.08</v>
      </c>
      <c r="DD122" s="114">
        <v>237.39</v>
      </c>
      <c r="DE122" s="115">
        <v>356.08</v>
      </c>
      <c r="DF122" s="107"/>
      <c r="DG122" s="173">
        <v>119.80000000000001</v>
      </c>
      <c r="DH122" s="114">
        <v>79.87</v>
      </c>
      <c r="DI122" s="118">
        <v>119.8</v>
      </c>
    </row>
    <row r="123" spans="1:113" x14ac:dyDescent="0.2">
      <c r="A123" s="72" t="s">
        <v>56</v>
      </c>
      <c r="B123" s="74">
        <v>12771.18</v>
      </c>
      <c r="C123" s="74">
        <v>510.85000000000036</v>
      </c>
      <c r="D123" s="74">
        <v>13282.03</v>
      </c>
      <c r="E123" s="75">
        <v>8854.69</v>
      </c>
      <c r="F123" s="76">
        <v>13282.03</v>
      </c>
      <c r="G123" s="77"/>
      <c r="H123" s="103">
        <v>7039.4800000000005</v>
      </c>
      <c r="I123" s="75">
        <v>4692.99</v>
      </c>
      <c r="J123" s="76">
        <v>7039.48</v>
      </c>
      <c r="K123" s="77"/>
      <c r="L123" s="104">
        <v>3552.9500000000003</v>
      </c>
      <c r="M123" s="75">
        <v>2368.6400000000003</v>
      </c>
      <c r="N123" s="76">
        <v>3552.95</v>
      </c>
      <c r="O123" s="77"/>
      <c r="P123" s="103">
        <v>1195.3900000000001</v>
      </c>
      <c r="Q123" s="75">
        <v>796.93</v>
      </c>
      <c r="R123" s="78">
        <v>1195.3900000000001</v>
      </c>
      <c r="S123" s="105"/>
      <c r="T123" s="166"/>
      <c r="U123" s="167"/>
      <c r="V123" s="167"/>
      <c r="W123" s="167"/>
      <c r="X123" s="167"/>
      <c r="Y123" s="167"/>
      <c r="Z123" s="167"/>
      <c r="AA123" s="167"/>
      <c r="AB123" s="167"/>
      <c r="AC123" s="167"/>
      <c r="AD123" s="167"/>
      <c r="AE123" s="167"/>
      <c r="AF123" s="167"/>
      <c r="AG123" s="167"/>
      <c r="AH123" s="167"/>
      <c r="AI123" s="167"/>
      <c r="AJ123" s="167"/>
      <c r="AK123" s="167"/>
      <c r="AL123" s="105"/>
      <c r="AM123" s="110" t="s">
        <v>56</v>
      </c>
      <c r="AN123" s="111">
        <v>9370.8000000000011</v>
      </c>
      <c r="AO123" s="112">
        <v>374.83999999999833</v>
      </c>
      <c r="AP123" s="113">
        <v>9745.64</v>
      </c>
      <c r="AQ123" s="114">
        <v>6497.1</v>
      </c>
      <c r="AR123" s="115">
        <v>9745.64</v>
      </c>
      <c r="AS123" s="107"/>
      <c r="AT123" s="116">
        <v>5165.1900000000005</v>
      </c>
      <c r="AU123" s="75">
        <v>3443.46</v>
      </c>
      <c r="AV123" s="76">
        <v>5165.1899999999996</v>
      </c>
      <c r="AW123" s="107"/>
      <c r="AX123" s="117">
        <v>2606.96</v>
      </c>
      <c r="AY123" s="114">
        <v>1737.98</v>
      </c>
      <c r="AZ123" s="115">
        <v>2606.96</v>
      </c>
      <c r="BA123" s="107"/>
      <c r="BB123" s="116">
        <v>877.11</v>
      </c>
      <c r="BC123" s="114">
        <v>584.74</v>
      </c>
      <c r="BD123" s="118">
        <v>877.11</v>
      </c>
      <c r="BE123" s="105"/>
      <c r="BF123" s="166"/>
      <c r="BG123" s="168"/>
      <c r="BH123" s="167"/>
      <c r="BI123" s="168"/>
      <c r="BJ123" s="167"/>
      <c r="BK123" s="167"/>
      <c r="BL123" s="167"/>
      <c r="BM123" s="167"/>
      <c r="BN123" s="167"/>
      <c r="BO123" s="167"/>
      <c r="BP123" s="167"/>
      <c r="BQ123" s="167"/>
      <c r="BR123" s="167"/>
      <c r="BS123" s="167"/>
      <c r="BT123" s="167"/>
      <c r="BU123" s="167"/>
      <c r="BV123" s="167"/>
      <c r="BW123" s="167"/>
      <c r="BX123" s="105"/>
      <c r="BY123" s="120" t="s">
        <v>56</v>
      </c>
      <c r="BZ123" s="121">
        <v>7715.55</v>
      </c>
      <c r="CA123" s="122">
        <v>308.63000000000011</v>
      </c>
      <c r="CB123" s="123">
        <v>8024.18</v>
      </c>
      <c r="CC123" s="114">
        <v>5349.46</v>
      </c>
      <c r="CD123" s="115">
        <v>8024.18</v>
      </c>
      <c r="CE123" s="107"/>
      <c r="CF123" s="124">
        <v>4252.8200000000006</v>
      </c>
      <c r="CG123" s="114">
        <v>2835.23</v>
      </c>
      <c r="CH123" s="119">
        <v>4252.83</v>
      </c>
      <c r="CI123" s="107"/>
      <c r="CJ123" s="125">
        <v>2146.4700000000003</v>
      </c>
      <c r="CK123" s="114">
        <v>1430.98</v>
      </c>
      <c r="CL123" s="115">
        <v>2146.4699999999998</v>
      </c>
      <c r="CM123" s="107"/>
      <c r="CN123" s="124">
        <v>722.18</v>
      </c>
      <c r="CO123" s="114">
        <v>481.46</v>
      </c>
      <c r="CP123" s="118">
        <v>722.18</v>
      </c>
      <c r="CR123" s="169" t="s">
        <v>56</v>
      </c>
      <c r="CS123" s="170">
        <v>1323.69</v>
      </c>
      <c r="CT123" s="171">
        <v>52.950000000000045</v>
      </c>
      <c r="CU123" s="172">
        <v>1376.64</v>
      </c>
      <c r="CV123" s="114">
        <v>917.76</v>
      </c>
      <c r="CW123" s="115">
        <v>1376.64</v>
      </c>
      <c r="CX123" s="107"/>
      <c r="CY123" s="173">
        <v>729.62</v>
      </c>
      <c r="CZ123" s="114">
        <v>486.42</v>
      </c>
      <c r="DA123" s="115">
        <v>729.62</v>
      </c>
      <c r="DB123" s="107"/>
      <c r="DC123" s="174">
        <v>368.26</v>
      </c>
      <c r="DD123" s="114">
        <v>245.51</v>
      </c>
      <c r="DE123" s="115">
        <v>368.26</v>
      </c>
      <c r="DF123" s="107"/>
      <c r="DG123" s="173">
        <v>123.9</v>
      </c>
      <c r="DH123" s="114">
        <v>82.6</v>
      </c>
      <c r="DI123" s="118">
        <v>123.9</v>
      </c>
    </row>
    <row r="124" spans="1:113" x14ac:dyDescent="0.2">
      <c r="A124" s="72" t="s">
        <v>57</v>
      </c>
      <c r="B124" s="74">
        <v>13788.85</v>
      </c>
      <c r="C124" s="74">
        <v>551.55999999999949</v>
      </c>
      <c r="D124" s="74">
        <v>14340.41</v>
      </c>
      <c r="E124" s="75">
        <v>9560.2800000000007</v>
      </c>
      <c r="F124" s="76">
        <v>14340.41</v>
      </c>
      <c r="G124" s="77"/>
      <c r="H124" s="103">
        <v>7600.42</v>
      </c>
      <c r="I124" s="75">
        <v>5066.95</v>
      </c>
      <c r="J124" s="76">
        <v>7600.42</v>
      </c>
      <c r="K124" s="77"/>
      <c r="L124" s="104">
        <v>3836.0600000000004</v>
      </c>
      <c r="M124" s="75">
        <v>2557.38</v>
      </c>
      <c r="N124" s="76">
        <v>3836.06</v>
      </c>
      <c r="O124" s="77"/>
      <c r="P124" s="103">
        <v>1290.6400000000001</v>
      </c>
      <c r="Q124" s="75">
        <v>860.43</v>
      </c>
      <c r="R124" s="78">
        <v>1290.6400000000001</v>
      </c>
      <c r="S124" s="105"/>
      <c r="T124" s="166"/>
      <c r="U124" s="167"/>
      <c r="V124" s="167"/>
      <c r="W124" s="167"/>
      <c r="X124" s="167"/>
      <c r="Y124" s="167"/>
      <c r="Z124" s="167"/>
      <c r="AA124" s="167"/>
      <c r="AB124" s="167"/>
      <c r="AC124" s="167"/>
      <c r="AD124" s="167"/>
      <c r="AE124" s="167"/>
      <c r="AF124" s="167"/>
      <c r="AG124" s="167"/>
      <c r="AH124" s="167"/>
      <c r="AI124" s="167"/>
      <c r="AJ124" s="167"/>
      <c r="AK124" s="167"/>
      <c r="AL124" s="105"/>
      <c r="AM124" s="110" t="s">
        <v>57</v>
      </c>
      <c r="AN124" s="111">
        <v>10077.83</v>
      </c>
      <c r="AO124" s="112">
        <v>403.1200000000008</v>
      </c>
      <c r="AP124" s="113">
        <v>10480.950000000001</v>
      </c>
      <c r="AQ124" s="114">
        <v>6987.3</v>
      </c>
      <c r="AR124" s="115">
        <v>10480.950000000001</v>
      </c>
      <c r="AS124" s="107"/>
      <c r="AT124" s="116">
        <v>5554.91</v>
      </c>
      <c r="AU124" s="75">
        <v>3703.28</v>
      </c>
      <c r="AV124" s="76">
        <v>5554.91</v>
      </c>
      <c r="AW124" s="107"/>
      <c r="AX124" s="117">
        <v>2803.6600000000003</v>
      </c>
      <c r="AY124" s="114">
        <v>1869.11</v>
      </c>
      <c r="AZ124" s="115">
        <v>2803.66</v>
      </c>
      <c r="BA124" s="107"/>
      <c r="BB124" s="116">
        <v>943.29</v>
      </c>
      <c r="BC124" s="114">
        <v>628.86</v>
      </c>
      <c r="BD124" s="118">
        <v>943.29</v>
      </c>
      <c r="BE124" s="105"/>
      <c r="BF124" s="166"/>
      <c r="BG124" s="168"/>
      <c r="BH124" s="167"/>
      <c r="BI124" s="168"/>
      <c r="BJ124" s="167"/>
      <c r="BK124" s="167"/>
      <c r="BL124" s="167"/>
      <c r="BM124" s="167"/>
      <c r="BN124" s="167"/>
      <c r="BO124" s="167"/>
      <c r="BP124" s="167"/>
      <c r="BQ124" s="167"/>
      <c r="BR124" s="167"/>
      <c r="BS124" s="167"/>
      <c r="BT124" s="167"/>
      <c r="BU124" s="167"/>
      <c r="BV124" s="167"/>
      <c r="BW124" s="167"/>
      <c r="BX124" s="105"/>
      <c r="BY124" s="120" t="s">
        <v>57</v>
      </c>
      <c r="BZ124" s="121">
        <v>9166.44</v>
      </c>
      <c r="CA124" s="122">
        <v>366.65999999999985</v>
      </c>
      <c r="CB124" s="123">
        <v>9533.1</v>
      </c>
      <c r="CC124" s="114">
        <v>6355.4</v>
      </c>
      <c r="CD124" s="115">
        <v>9533.1</v>
      </c>
      <c r="CE124" s="107"/>
      <c r="CF124" s="124">
        <v>5052.55</v>
      </c>
      <c r="CG124" s="114">
        <v>3368.38</v>
      </c>
      <c r="CH124" s="119">
        <v>5052.55</v>
      </c>
      <c r="CI124" s="107"/>
      <c r="CJ124" s="125">
        <v>2550.11</v>
      </c>
      <c r="CK124" s="114">
        <v>1700.08</v>
      </c>
      <c r="CL124" s="115">
        <v>2550.11</v>
      </c>
      <c r="CM124" s="107"/>
      <c r="CN124" s="124">
        <v>857.98</v>
      </c>
      <c r="CO124" s="114">
        <v>571.99</v>
      </c>
      <c r="CP124" s="118">
        <v>857.98</v>
      </c>
      <c r="CR124" s="169" t="s">
        <v>57</v>
      </c>
      <c r="CS124" s="170">
        <v>1374.79</v>
      </c>
      <c r="CT124" s="171">
        <v>55</v>
      </c>
      <c r="CU124" s="172">
        <v>1429.79</v>
      </c>
      <c r="CV124" s="114">
        <v>953.2</v>
      </c>
      <c r="CW124" s="115">
        <v>1429.79</v>
      </c>
      <c r="CX124" s="107"/>
      <c r="CY124" s="173">
        <v>757.79</v>
      </c>
      <c r="CZ124" s="114">
        <v>505.2</v>
      </c>
      <c r="DA124" s="115">
        <v>757.79</v>
      </c>
      <c r="DB124" s="107"/>
      <c r="DC124" s="174">
        <v>382.46999999999997</v>
      </c>
      <c r="DD124" s="114">
        <v>254.98</v>
      </c>
      <c r="DE124" s="115">
        <v>382.47</v>
      </c>
      <c r="DF124" s="107"/>
      <c r="DG124" s="173">
        <v>128.69</v>
      </c>
      <c r="DH124" s="114">
        <v>85.800000000000011</v>
      </c>
      <c r="DI124" s="118">
        <v>128.69</v>
      </c>
    </row>
    <row r="125" spans="1:113" x14ac:dyDescent="0.2">
      <c r="A125" s="72" t="s">
        <v>58</v>
      </c>
      <c r="B125" s="74">
        <v>15562.61</v>
      </c>
      <c r="C125" s="74">
        <v>622.51000000000022</v>
      </c>
      <c r="D125" s="74">
        <v>16185.12</v>
      </c>
      <c r="E125" s="75">
        <v>10790.08</v>
      </c>
      <c r="F125" s="76">
        <v>16185.12</v>
      </c>
      <c r="G125" s="77"/>
      <c r="H125" s="103">
        <v>8578.1200000000008</v>
      </c>
      <c r="I125" s="75">
        <v>5718.75</v>
      </c>
      <c r="J125" s="76">
        <v>8578.1200000000008</v>
      </c>
      <c r="K125" s="77"/>
      <c r="L125" s="104">
        <v>4329.5200000000004</v>
      </c>
      <c r="M125" s="75">
        <v>2886.3500000000004</v>
      </c>
      <c r="N125" s="76">
        <v>4329.5200000000004</v>
      </c>
      <c r="O125" s="77"/>
      <c r="P125" s="103">
        <v>1456.67</v>
      </c>
      <c r="Q125" s="75">
        <v>971.12</v>
      </c>
      <c r="R125" s="78">
        <v>1456.67</v>
      </c>
      <c r="S125" s="105"/>
      <c r="T125" s="166"/>
      <c r="U125" s="167"/>
      <c r="V125" s="167"/>
      <c r="W125" s="167"/>
      <c r="X125" s="167"/>
      <c r="Y125" s="167"/>
      <c r="Z125" s="167"/>
      <c r="AA125" s="167"/>
      <c r="AB125" s="167"/>
      <c r="AC125" s="167"/>
      <c r="AD125" s="167"/>
      <c r="AE125" s="167"/>
      <c r="AF125" s="167"/>
      <c r="AG125" s="167"/>
      <c r="AH125" s="167"/>
      <c r="AI125" s="167"/>
      <c r="AJ125" s="167"/>
      <c r="AK125" s="167"/>
      <c r="AL125" s="105"/>
      <c r="AM125" s="110" t="s">
        <v>58</v>
      </c>
      <c r="AN125" s="111">
        <v>11299.86</v>
      </c>
      <c r="AO125" s="112">
        <v>452</v>
      </c>
      <c r="AP125" s="113">
        <v>11751.86</v>
      </c>
      <c r="AQ125" s="114">
        <v>7834.58</v>
      </c>
      <c r="AR125" s="115">
        <v>11751.86</v>
      </c>
      <c r="AS125" s="107"/>
      <c r="AT125" s="116">
        <v>6228.49</v>
      </c>
      <c r="AU125" s="75">
        <v>4152.33</v>
      </c>
      <c r="AV125" s="76">
        <v>6228.49</v>
      </c>
      <c r="AW125" s="107"/>
      <c r="AX125" s="117">
        <v>3143.63</v>
      </c>
      <c r="AY125" s="114">
        <v>2095.7600000000002</v>
      </c>
      <c r="AZ125" s="115">
        <v>3143.63</v>
      </c>
      <c r="BA125" s="107"/>
      <c r="BB125" s="116">
        <v>1057.67</v>
      </c>
      <c r="BC125" s="114">
        <v>705.12</v>
      </c>
      <c r="BD125" s="118">
        <v>1057.67</v>
      </c>
      <c r="BE125" s="105"/>
      <c r="BF125" s="166"/>
      <c r="BG125" s="168"/>
      <c r="BH125" s="167"/>
      <c r="BI125" s="168"/>
      <c r="BJ125" s="167"/>
      <c r="BK125" s="167"/>
      <c r="BL125" s="167"/>
      <c r="BM125" s="167"/>
      <c r="BN125" s="167"/>
      <c r="BO125" s="167"/>
      <c r="BP125" s="167"/>
      <c r="BQ125" s="167"/>
      <c r="BR125" s="167"/>
      <c r="BS125" s="167"/>
      <c r="BT125" s="167"/>
      <c r="BU125" s="167"/>
      <c r="BV125" s="167"/>
      <c r="BW125" s="167"/>
      <c r="BX125" s="105"/>
      <c r="BY125" s="120" t="s">
        <v>58</v>
      </c>
      <c r="BZ125" s="121">
        <v>10269.94</v>
      </c>
      <c r="CA125" s="122">
        <v>410.79999999999927</v>
      </c>
      <c r="CB125" s="123">
        <v>10680.74</v>
      </c>
      <c r="CC125" s="114">
        <v>7120.5</v>
      </c>
      <c r="CD125" s="115">
        <v>10680.74</v>
      </c>
      <c r="CE125" s="107"/>
      <c r="CF125" s="124">
        <v>5660.8</v>
      </c>
      <c r="CG125" s="114">
        <v>3773.88</v>
      </c>
      <c r="CH125" s="119">
        <v>5660.8</v>
      </c>
      <c r="CI125" s="107"/>
      <c r="CJ125" s="125">
        <v>2857.1000000000004</v>
      </c>
      <c r="CK125" s="114">
        <v>1904.74</v>
      </c>
      <c r="CL125" s="115">
        <v>2857.1</v>
      </c>
      <c r="CM125" s="107"/>
      <c r="CN125" s="124">
        <v>961.27</v>
      </c>
      <c r="CO125" s="114">
        <v>640.85</v>
      </c>
      <c r="CP125" s="118">
        <v>961.27</v>
      </c>
      <c r="CR125" s="169" t="s">
        <v>58</v>
      </c>
      <c r="CS125" s="170">
        <v>1469.69</v>
      </c>
      <c r="CT125" s="171">
        <v>58.789999999999964</v>
      </c>
      <c r="CU125" s="172">
        <v>1528.48</v>
      </c>
      <c r="CV125" s="114">
        <v>1018.99</v>
      </c>
      <c r="CW125" s="115">
        <v>1528.48</v>
      </c>
      <c r="CX125" s="107"/>
      <c r="CY125" s="173">
        <v>810.1</v>
      </c>
      <c r="CZ125" s="114">
        <v>540.06999999999994</v>
      </c>
      <c r="DA125" s="115">
        <v>810.1</v>
      </c>
      <c r="DB125" s="107"/>
      <c r="DC125" s="174">
        <v>408.87</v>
      </c>
      <c r="DD125" s="114">
        <v>272.58</v>
      </c>
      <c r="DE125" s="115">
        <v>408.87</v>
      </c>
      <c r="DF125" s="107"/>
      <c r="DG125" s="173">
        <v>137.57</v>
      </c>
      <c r="DH125" s="114">
        <v>91.72</v>
      </c>
      <c r="DI125" s="118">
        <v>137.57</v>
      </c>
    </row>
    <row r="126" spans="1:113" x14ac:dyDescent="0.2">
      <c r="A126" s="72" t="s">
        <v>59</v>
      </c>
      <c r="B126" s="74">
        <v>17393.59</v>
      </c>
      <c r="C126" s="74">
        <v>695.75</v>
      </c>
      <c r="D126" s="74">
        <v>18089.34</v>
      </c>
      <c r="E126" s="75">
        <v>12059.56</v>
      </c>
      <c r="F126" s="76">
        <v>18089.34</v>
      </c>
      <c r="G126" s="77"/>
      <c r="H126" s="103">
        <v>9587.36</v>
      </c>
      <c r="I126" s="75">
        <v>6391.58</v>
      </c>
      <c r="J126" s="76">
        <v>9587.36</v>
      </c>
      <c r="K126" s="77"/>
      <c r="L126" s="104">
        <v>4838.9000000000005</v>
      </c>
      <c r="M126" s="75">
        <v>3225.94</v>
      </c>
      <c r="N126" s="76">
        <v>4838.8999999999996</v>
      </c>
      <c r="O126" s="77"/>
      <c r="P126" s="103">
        <v>1628.05</v>
      </c>
      <c r="Q126" s="75">
        <v>1085.3699999999999</v>
      </c>
      <c r="R126" s="78">
        <v>1628.05</v>
      </c>
      <c r="S126" s="105"/>
      <c r="T126" s="166"/>
      <c r="U126" s="167"/>
      <c r="V126" s="167"/>
      <c r="W126" s="167"/>
      <c r="X126" s="167"/>
      <c r="Y126" s="167"/>
      <c r="Z126" s="167"/>
      <c r="AA126" s="167"/>
      <c r="AB126" s="167"/>
      <c r="AC126" s="167"/>
      <c r="AD126" s="167"/>
      <c r="AE126" s="167"/>
      <c r="AF126" s="167"/>
      <c r="AG126" s="167"/>
      <c r="AH126" s="167"/>
      <c r="AI126" s="167"/>
      <c r="AJ126" s="167"/>
      <c r="AK126" s="167"/>
      <c r="AL126" s="105"/>
      <c r="AM126" s="110" t="s">
        <v>59</v>
      </c>
      <c r="AN126" s="111">
        <v>12615.89</v>
      </c>
      <c r="AO126" s="112">
        <v>504.64000000000124</v>
      </c>
      <c r="AP126" s="113">
        <v>13120.53</v>
      </c>
      <c r="AQ126" s="114">
        <v>8747.02</v>
      </c>
      <c r="AR126" s="115">
        <v>13120.53</v>
      </c>
      <c r="AS126" s="107"/>
      <c r="AT126" s="116">
        <v>6953.89</v>
      </c>
      <c r="AU126" s="75">
        <v>4635.93</v>
      </c>
      <c r="AV126" s="76">
        <v>6953.89</v>
      </c>
      <c r="AW126" s="107"/>
      <c r="AX126" s="117">
        <v>3509.75</v>
      </c>
      <c r="AY126" s="114">
        <v>2339.84</v>
      </c>
      <c r="AZ126" s="115">
        <v>3509.75</v>
      </c>
      <c r="BA126" s="107"/>
      <c r="BB126" s="116">
        <v>1180.8499999999999</v>
      </c>
      <c r="BC126" s="114">
        <v>787.24</v>
      </c>
      <c r="BD126" s="118">
        <v>1180.8499999999999</v>
      </c>
      <c r="BE126" s="105"/>
      <c r="BF126" s="166"/>
      <c r="BG126" s="168"/>
      <c r="BH126" s="167"/>
      <c r="BI126" s="168"/>
      <c r="BJ126" s="167"/>
      <c r="BK126" s="167"/>
      <c r="BL126" s="167"/>
      <c r="BM126" s="167"/>
      <c r="BN126" s="167"/>
      <c r="BO126" s="167"/>
      <c r="BP126" s="167"/>
      <c r="BQ126" s="167"/>
      <c r="BR126" s="167"/>
      <c r="BS126" s="167"/>
      <c r="BT126" s="167"/>
      <c r="BU126" s="167"/>
      <c r="BV126" s="167"/>
      <c r="BW126" s="167"/>
      <c r="BX126" s="105"/>
      <c r="BY126" s="120" t="s">
        <v>59</v>
      </c>
      <c r="BZ126" s="121">
        <v>11430.66</v>
      </c>
      <c r="CA126" s="122">
        <v>457.22999999999956</v>
      </c>
      <c r="CB126" s="123">
        <v>11887.89</v>
      </c>
      <c r="CC126" s="114">
        <v>7925.26</v>
      </c>
      <c r="CD126" s="115">
        <v>11887.89</v>
      </c>
      <c r="CE126" s="107"/>
      <c r="CF126" s="124">
        <v>6300.59</v>
      </c>
      <c r="CG126" s="114">
        <v>4200.3999999999996</v>
      </c>
      <c r="CH126" s="119">
        <v>6300.59</v>
      </c>
      <c r="CI126" s="107"/>
      <c r="CJ126" s="125">
        <v>3180.0200000000004</v>
      </c>
      <c r="CK126" s="114">
        <v>2120.0200000000004</v>
      </c>
      <c r="CL126" s="115">
        <v>3180.02</v>
      </c>
      <c r="CM126" s="107"/>
      <c r="CN126" s="124">
        <v>1069.92</v>
      </c>
      <c r="CO126" s="114">
        <v>713.28</v>
      </c>
      <c r="CP126" s="118">
        <v>1069.92</v>
      </c>
      <c r="CR126" s="169" t="s">
        <v>59</v>
      </c>
      <c r="CS126" s="170">
        <v>1910.59</v>
      </c>
      <c r="CT126" s="171">
        <v>76.430000000000064</v>
      </c>
      <c r="CU126" s="172">
        <v>1987.02</v>
      </c>
      <c r="CV126" s="114">
        <v>1324.68</v>
      </c>
      <c r="CW126" s="115">
        <v>1987.02</v>
      </c>
      <c r="CX126" s="107"/>
      <c r="CY126" s="173">
        <v>1053.1299999999999</v>
      </c>
      <c r="CZ126" s="114">
        <v>702.09</v>
      </c>
      <c r="DA126" s="115">
        <v>1053.1300000000001</v>
      </c>
      <c r="DB126" s="107"/>
      <c r="DC126" s="174">
        <v>531.54</v>
      </c>
      <c r="DD126" s="114">
        <v>354.36</v>
      </c>
      <c r="DE126" s="115">
        <v>531.54</v>
      </c>
      <c r="DF126" s="107"/>
      <c r="DG126" s="173">
        <v>178.85</v>
      </c>
      <c r="DH126" s="114">
        <v>119.24000000000001</v>
      </c>
      <c r="DI126" s="118">
        <v>178.85</v>
      </c>
    </row>
    <row r="127" spans="1:113" x14ac:dyDescent="0.2">
      <c r="A127" s="72" t="s">
        <v>60</v>
      </c>
      <c r="B127" s="74">
        <v>18971.169999999998</v>
      </c>
      <c r="C127" s="74">
        <v>758.84999999999854</v>
      </c>
      <c r="D127" s="74">
        <v>19730.019999999997</v>
      </c>
      <c r="E127" s="75">
        <v>13153.35</v>
      </c>
      <c r="F127" s="76">
        <v>19730.02</v>
      </c>
      <c r="G127" s="77"/>
      <c r="H127" s="103">
        <v>10456.92</v>
      </c>
      <c r="I127" s="75">
        <v>6971.28</v>
      </c>
      <c r="J127" s="76">
        <v>10456.92</v>
      </c>
      <c r="K127" s="77"/>
      <c r="L127" s="104">
        <v>5277.79</v>
      </c>
      <c r="M127" s="75">
        <v>3518.53</v>
      </c>
      <c r="N127" s="76">
        <v>5277.79</v>
      </c>
      <c r="O127" s="77"/>
      <c r="P127" s="103">
        <v>1775.71</v>
      </c>
      <c r="Q127" s="75">
        <v>1183.81</v>
      </c>
      <c r="R127" s="78">
        <v>1775.71</v>
      </c>
      <c r="S127" s="105"/>
      <c r="T127" s="166"/>
      <c r="U127" s="167"/>
      <c r="V127" s="167"/>
      <c r="W127" s="167"/>
      <c r="X127" s="167"/>
      <c r="Y127" s="167"/>
      <c r="Z127" s="167"/>
      <c r="AA127" s="167"/>
      <c r="AB127" s="167"/>
      <c r="AC127" s="167"/>
      <c r="AD127" s="167"/>
      <c r="AE127" s="167"/>
      <c r="AF127" s="167"/>
      <c r="AG127" s="167"/>
      <c r="AH127" s="167"/>
      <c r="AI127" s="167"/>
      <c r="AJ127" s="167"/>
      <c r="AK127" s="167"/>
      <c r="AL127" s="105"/>
      <c r="AM127" s="110" t="s">
        <v>60</v>
      </c>
      <c r="AN127" s="111">
        <v>13686.67</v>
      </c>
      <c r="AO127" s="112">
        <v>547.46999999999935</v>
      </c>
      <c r="AP127" s="113">
        <v>14234.14</v>
      </c>
      <c r="AQ127" s="114">
        <v>9489.43</v>
      </c>
      <c r="AR127" s="115">
        <v>14234.14</v>
      </c>
      <c r="AS127" s="107"/>
      <c r="AT127" s="116">
        <v>7544.1</v>
      </c>
      <c r="AU127" s="75">
        <v>5029.3999999999996</v>
      </c>
      <c r="AV127" s="76">
        <v>7544.1</v>
      </c>
      <c r="AW127" s="107"/>
      <c r="AX127" s="117">
        <v>3807.6400000000003</v>
      </c>
      <c r="AY127" s="114">
        <v>2538.4300000000003</v>
      </c>
      <c r="AZ127" s="115">
        <v>3807.64</v>
      </c>
      <c r="BA127" s="107"/>
      <c r="BB127" s="116">
        <v>1281.08</v>
      </c>
      <c r="BC127" s="114">
        <v>854.06</v>
      </c>
      <c r="BD127" s="118">
        <v>1281.08</v>
      </c>
      <c r="BE127" s="105"/>
      <c r="BF127" s="166"/>
      <c r="BG127" s="168"/>
      <c r="BH127" s="167"/>
      <c r="BI127" s="168"/>
      <c r="BJ127" s="167"/>
      <c r="BK127" s="167"/>
      <c r="BL127" s="167"/>
      <c r="BM127" s="167"/>
      <c r="BN127" s="167"/>
      <c r="BO127" s="167"/>
      <c r="BP127" s="167"/>
      <c r="BQ127" s="167"/>
      <c r="BR127" s="167"/>
      <c r="BS127" s="167"/>
      <c r="BT127" s="167"/>
      <c r="BU127" s="167"/>
      <c r="BV127" s="167"/>
      <c r="BW127" s="167"/>
      <c r="BX127" s="105"/>
      <c r="BY127" s="120" t="s">
        <v>60</v>
      </c>
      <c r="BZ127" s="121">
        <v>13633.56</v>
      </c>
      <c r="CA127" s="122">
        <v>545.35000000000036</v>
      </c>
      <c r="CB127" s="123">
        <v>14178.91</v>
      </c>
      <c r="CC127" s="114">
        <v>9452.61</v>
      </c>
      <c r="CD127" s="115">
        <v>14178.91</v>
      </c>
      <c r="CE127" s="107"/>
      <c r="CF127" s="124">
        <v>7514.83</v>
      </c>
      <c r="CG127" s="114">
        <v>5009.8900000000003</v>
      </c>
      <c r="CH127" s="119">
        <v>7514.83</v>
      </c>
      <c r="CI127" s="107"/>
      <c r="CJ127" s="125">
        <v>3792.86</v>
      </c>
      <c r="CK127" s="114">
        <v>2528.5800000000004</v>
      </c>
      <c r="CL127" s="115">
        <v>3792.86</v>
      </c>
      <c r="CM127" s="107"/>
      <c r="CN127" s="124">
        <v>1276.1099999999999</v>
      </c>
      <c r="CO127" s="114">
        <v>850.74</v>
      </c>
      <c r="CP127" s="118">
        <v>1276.1099999999999</v>
      </c>
      <c r="CR127" s="169" t="s">
        <v>60</v>
      </c>
      <c r="CS127" s="170">
        <v>2483.75</v>
      </c>
      <c r="CT127" s="171">
        <v>99.349999999999909</v>
      </c>
      <c r="CU127" s="172">
        <v>2583.1</v>
      </c>
      <c r="CV127" s="114">
        <v>1722.07</v>
      </c>
      <c r="CW127" s="115">
        <v>2583.1</v>
      </c>
      <c r="CX127" s="107"/>
      <c r="CY127" s="173">
        <v>1369.05</v>
      </c>
      <c r="CZ127" s="114">
        <v>912.7</v>
      </c>
      <c r="DA127" s="115">
        <v>1369.05</v>
      </c>
      <c r="DB127" s="107"/>
      <c r="DC127" s="174">
        <v>691.01</v>
      </c>
      <c r="DD127" s="114">
        <v>460.68</v>
      </c>
      <c r="DE127" s="115">
        <v>691.01</v>
      </c>
      <c r="DF127" s="107"/>
      <c r="DG127" s="173">
        <v>232.51</v>
      </c>
      <c r="DH127" s="114">
        <v>155.01</v>
      </c>
      <c r="DI127" s="118">
        <v>232.51</v>
      </c>
    </row>
    <row r="128" spans="1:113" x14ac:dyDescent="0.2">
      <c r="A128" s="72" t="s">
        <v>61</v>
      </c>
      <c r="B128" s="74">
        <v>28456.76</v>
      </c>
      <c r="C128" s="74">
        <v>1138.2700000000004</v>
      </c>
      <c r="D128" s="74">
        <v>29595.03</v>
      </c>
      <c r="E128" s="75">
        <v>19730.02</v>
      </c>
      <c r="F128" s="76">
        <v>29595.03</v>
      </c>
      <c r="G128" s="77"/>
      <c r="H128" s="103">
        <v>15685.37</v>
      </c>
      <c r="I128" s="75">
        <v>10456.92</v>
      </c>
      <c r="J128" s="76">
        <v>15685.37</v>
      </c>
      <c r="K128" s="77"/>
      <c r="L128" s="104">
        <v>7916.68</v>
      </c>
      <c r="M128" s="75">
        <v>5277.79</v>
      </c>
      <c r="N128" s="76">
        <v>7916.68</v>
      </c>
      <c r="O128" s="77"/>
      <c r="P128" s="103">
        <v>2663.5600000000004</v>
      </c>
      <c r="Q128" s="75">
        <v>1775.71</v>
      </c>
      <c r="R128" s="78">
        <v>2663.56</v>
      </c>
      <c r="S128" s="105"/>
      <c r="T128" s="166"/>
      <c r="U128" s="167"/>
      <c r="V128" s="167"/>
      <c r="W128" s="167"/>
      <c r="X128" s="167"/>
      <c r="Y128" s="167"/>
      <c r="Z128" s="167"/>
      <c r="AA128" s="167"/>
      <c r="AB128" s="167"/>
      <c r="AC128" s="167"/>
      <c r="AD128" s="167"/>
      <c r="AE128" s="167"/>
      <c r="AF128" s="167"/>
      <c r="AG128" s="167"/>
      <c r="AH128" s="167"/>
      <c r="AI128" s="167"/>
      <c r="AJ128" s="167"/>
      <c r="AK128" s="167"/>
      <c r="AL128" s="105"/>
      <c r="AM128" s="110" t="s">
        <v>61</v>
      </c>
      <c r="AN128" s="111">
        <v>20530.009999999998</v>
      </c>
      <c r="AO128" s="112">
        <v>821.20000000000073</v>
      </c>
      <c r="AP128" s="113">
        <v>21351.21</v>
      </c>
      <c r="AQ128" s="114">
        <v>14234.14</v>
      </c>
      <c r="AR128" s="115">
        <v>21351.21</v>
      </c>
      <c r="AS128" s="107"/>
      <c r="AT128" s="116">
        <v>11316.15</v>
      </c>
      <c r="AU128" s="75">
        <v>7544.1</v>
      </c>
      <c r="AV128" s="76">
        <v>11316.15</v>
      </c>
      <c r="AW128" s="107"/>
      <c r="AX128" s="117">
        <v>5711.45</v>
      </c>
      <c r="AY128" s="114">
        <v>3807.6400000000003</v>
      </c>
      <c r="AZ128" s="115">
        <v>5711.45</v>
      </c>
      <c r="BA128" s="107"/>
      <c r="BB128" s="116">
        <v>1921.61</v>
      </c>
      <c r="BC128" s="114">
        <v>1281.08</v>
      </c>
      <c r="BD128" s="118">
        <v>1921.61</v>
      </c>
      <c r="BE128" s="105"/>
      <c r="BF128" s="166"/>
      <c r="BG128" s="168"/>
      <c r="BH128" s="167"/>
      <c r="BI128" s="168"/>
      <c r="BJ128" s="167"/>
      <c r="BK128" s="167"/>
      <c r="BL128" s="167"/>
      <c r="BM128" s="167"/>
      <c r="BN128" s="167"/>
      <c r="BO128" s="167"/>
      <c r="BP128" s="167"/>
      <c r="BQ128" s="167"/>
      <c r="BR128" s="167"/>
      <c r="BS128" s="167"/>
      <c r="BT128" s="167"/>
      <c r="BU128" s="167"/>
      <c r="BV128" s="167"/>
      <c r="BW128" s="167"/>
      <c r="BX128" s="105"/>
      <c r="BY128" s="120" t="s">
        <v>61</v>
      </c>
      <c r="BZ128" s="121">
        <v>20450.329999999998</v>
      </c>
      <c r="CA128" s="122">
        <v>818.04000000000087</v>
      </c>
      <c r="CB128" s="123">
        <v>21268.37</v>
      </c>
      <c r="CC128" s="114">
        <v>14178.92</v>
      </c>
      <c r="CD128" s="115">
        <v>21268.37</v>
      </c>
      <c r="CE128" s="107"/>
      <c r="CF128" s="124">
        <v>11272.24</v>
      </c>
      <c r="CG128" s="114">
        <v>7514.84</v>
      </c>
      <c r="CH128" s="119">
        <v>11272.25</v>
      </c>
      <c r="CI128" s="107"/>
      <c r="CJ128" s="125">
        <v>5689.29</v>
      </c>
      <c r="CK128" s="114">
        <v>3792.86</v>
      </c>
      <c r="CL128" s="115">
        <v>5689.29</v>
      </c>
      <c r="CM128" s="107"/>
      <c r="CN128" s="124">
        <v>1914.16</v>
      </c>
      <c r="CO128" s="114">
        <v>1276.1099999999999</v>
      </c>
      <c r="CP128" s="118">
        <v>1914.16</v>
      </c>
      <c r="CR128" s="169" t="s">
        <v>61</v>
      </c>
      <c r="CS128" s="170">
        <v>3725.62</v>
      </c>
      <c r="CT128" s="171">
        <v>149.0300000000002</v>
      </c>
      <c r="CU128" s="172">
        <v>3874.65</v>
      </c>
      <c r="CV128" s="114">
        <v>2583.1</v>
      </c>
      <c r="CW128" s="115">
        <v>3874.65</v>
      </c>
      <c r="CX128" s="107"/>
      <c r="CY128" s="173">
        <v>2053.5700000000002</v>
      </c>
      <c r="CZ128" s="114">
        <v>1369.05</v>
      </c>
      <c r="DA128" s="115">
        <v>2053.5700000000002</v>
      </c>
      <c r="DB128" s="107"/>
      <c r="DC128" s="174">
        <v>1036.52</v>
      </c>
      <c r="DD128" s="114">
        <v>691.02</v>
      </c>
      <c r="DE128" s="115">
        <v>1036.52</v>
      </c>
      <c r="DF128" s="107"/>
      <c r="DG128" s="173">
        <v>348.77</v>
      </c>
      <c r="DH128" s="114">
        <v>232.51999999999998</v>
      </c>
      <c r="DI128" s="118">
        <v>348.77</v>
      </c>
    </row>
    <row r="129" spans="1:113" s="163" customFormat="1" x14ac:dyDescent="0.2">
      <c r="A129" s="72" t="s">
        <v>62</v>
      </c>
      <c r="B129" s="133">
        <v>56913.520000000004</v>
      </c>
      <c r="C129" s="74">
        <v>2276.5399999999936</v>
      </c>
      <c r="D129" s="74">
        <v>59190.06</v>
      </c>
      <c r="E129" s="75">
        <v>39460.04</v>
      </c>
      <c r="F129" s="76">
        <v>59190.06</v>
      </c>
      <c r="G129" s="77"/>
      <c r="H129" s="103">
        <v>31370.739999999998</v>
      </c>
      <c r="I129" s="75">
        <v>20913.829999999998</v>
      </c>
      <c r="J129" s="76">
        <v>31370.74</v>
      </c>
      <c r="K129" s="77"/>
      <c r="L129" s="104">
        <v>15833.35</v>
      </c>
      <c r="M129" s="75">
        <v>10555.57</v>
      </c>
      <c r="N129" s="76">
        <v>15833.35</v>
      </c>
      <c r="O129" s="77"/>
      <c r="P129" s="103">
        <v>5327.1100000000006</v>
      </c>
      <c r="Q129" s="75">
        <v>3551.4100000000003</v>
      </c>
      <c r="R129" s="78">
        <v>5327.11</v>
      </c>
      <c r="S129" s="105"/>
      <c r="T129" s="166"/>
      <c r="U129" s="167"/>
      <c r="V129" s="167"/>
      <c r="W129" s="167"/>
      <c r="X129" s="167"/>
      <c r="Y129" s="167"/>
      <c r="Z129" s="167"/>
      <c r="AA129" s="167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05"/>
      <c r="AM129" s="110" t="s">
        <v>62</v>
      </c>
      <c r="AN129" s="112">
        <v>41060.01</v>
      </c>
      <c r="AO129" s="112">
        <v>1642.4099999999962</v>
      </c>
      <c r="AP129" s="113">
        <v>42702.42</v>
      </c>
      <c r="AQ129" s="114">
        <v>28468.28</v>
      </c>
      <c r="AR129" s="115">
        <v>42702.42</v>
      </c>
      <c r="AS129" s="107"/>
      <c r="AT129" s="116">
        <v>22632.289999999997</v>
      </c>
      <c r="AU129" s="75">
        <v>15088.2</v>
      </c>
      <c r="AV129" s="76">
        <v>22632.29</v>
      </c>
      <c r="AW129" s="107"/>
      <c r="AX129" s="117">
        <v>11422.9</v>
      </c>
      <c r="AY129" s="114">
        <v>7615.27</v>
      </c>
      <c r="AZ129" s="115">
        <v>11422.9</v>
      </c>
      <c r="BA129" s="107"/>
      <c r="BB129" s="116">
        <v>3843.2200000000003</v>
      </c>
      <c r="BC129" s="114">
        <v>2562.15</v>
      </c>
      <c r="BD129" s="118">
        <v>3843.22</v>
      </c>
      <c r="BE129" s="105"/>
      <c r="BF129" s="166"/>
      <c r="BG129" s="167"/>
      <c r="BH129" s="167"/>
      <c r="BI129" s="168"/>
      <c r="BJ129" s="167"/>
      <c r="BK129" s="167"/>
      <c r="BL129" s="167"/>
      <c r="BM129" s="167"/>
      <c r="BN129" s="167"/>
      <c r="BO129" s="167"/>
      <c r="BP129" s="167"/>
      <c r="BQ129" s="167"/>
      <c r="BR129" s="167"/>
      <c r="BS129" s="167"/>
      <c r="BT129" s="167"/>
      <c r="BU129" s="167"/>
      <c r="BV129" s="167"/>
      <c r="BW129" s="167"/>
      <c r="BX129" s="105"/>
      <c r="BY129" s="120" t="s">
        <v>62</v>
      </c>
      <c r="BZ129" s="122">
        <v>40900.660000000003</v>
      </c>
      <c r="CA129" s="122">
        <v>1636.0799999999945</v>
      </c>
      <c r="CB129" s="123">
        <v>42536.74</v>
      </c>
      <c r="CC129" s="114">
        <v>28357.829999999998</v>
      </c>
      <c r="CD129" s="115">
        <v>42536.74</v>
      </c>
      <c r="CE129" s="107"/>
      <c r="CF129" s="124">
        <v>22544.48</v>
      </c>
      <c r="CG129" s="114">
        <v>15029.68</v>
      </c>
      <c r="CH129" s="119">
        <v>22544.5</v>
      </c>
      <c r="CI129" s="107"/>
      <c r="CJ129" s="125">
        <v>11378.58</v>
      </c>
      <c r="CK129" s="114">
        <v>7585.72</v>
      </c>
      <c r="CL129" s="115">
        <v>11378.58</v>
      </c>
      <c r="CM129" s="107"/>
      <c r="CN129" s="124">
        <v>3828.3100000000004</v>
      </c>
      <c r="CO129" s="114">
        <v>2552.21</v>
      </c>
      <c r="CP129" s="118">
        <v>3828.31</v>
      </c>
      <c r="CQ129" s="175"/>
      <c r="CR129" s="169" t="s">
        <v>62</v>
      </c>
      <c r="CS129" s="171">
        <v>7451.24</v>
      </c>
      <c r="CT129" s="171">
        <v>298.0600000000004</v>
      </c>
      <c r="CU129" s="172">
        <v>7749.3</v>
      </c>
      <c r="CV129" s="114">
        <v>5166.2</v>
      </c>
      <c r="CW129" s="115">
        <v>7749.3</v>
      </c>
      <c r="CX129" s="107"/>
      <c r="CY129" s="173">
        <v>4107.13</v>
      </c>
      <c r="CZ129" s="114">
        <v>2738.09</v>
      </c>
      <c r="DA129" s="115">
        <v>4107.13</v>
      </c>
      <c r="DB129" s="107"/>
      <c r="DC129" s="174">
        <v>2073.04</v>
      </c>
      <c r="DD129" s="114">
        <v>1382.03</v>
      </c>
      <c r="DE129" s="115">
        <v>2073.04</v>
      </c>
      <c r="DF129" s="107"/>
      <c r="DG129" s="173">
        <v>697.54</v>
      </c>
      <c r="DH129" s="114">
        <v>465.03</v>
      </c>
      <c r="DI129" s="118">
        <v>697.54</v>
      </c>
    </row>
    <row r="130" spans="1:113" x14ac:dyDescent="0.2">
      <c r="A130" s="72" t="s">
        <v>63</v>
      </c>
      <c r="B130" s="74">
        <v>68296.22</v>
      </c>
      <c r="C130" s="74">
        <v>2731.8600000000006</v>
      </c>
      <c r="D130" s="74">
        <v>71028.08</v>
      </c>
      <c r="E130" s="75">
        <v>47352.060000000005</v>
      </c>
      <c r="F130" s="76">
        <v>71028.08</v>
      </c>
      <c r="G130" s="77"/>
      <c r="H130" s="103">
        <v>37644.89</v>
      </c>
      <c r="I130" s="75">
        <v>25096.6</v>
      </c>
      <c r="J130" s="76">
        <v>37644.89</v>
      </c>
      <c r="K130" s="77"/>
      <c r="L130" s="104">
        <v>19000.019999999997</v>
      </c>
      <c r="M130" s="75">
        <v>12666.68</v>
      </c>
      <c r="N130" s="76">
        <v>19000.02</v>
      </c>
      <c r="O130" s="77"/>
      <c r="P130" s="103">
        <v>6392.5300000000007</v>
      </c>
      <c r="Q130" s="75">
        <v>4261.6900000000005</v>
      </c>
      <c r="R130" s="78">
        <v>6392.53</v>
      </c>
      <c r="S130" s="105"/>
      <c r="T130" s="176"/>
      <c r="U130" s="167"/>
      <c r="V130" s="167"/>
      <c r="W130" s="167"/>
      <c r="X130" s="167"/>
      <c r="Y130" s="167"/>
      <c r="Z130" s="167"/>
      <c r="AA130" s="167"/>
      <c r="AB130" s="167"/>
      <c r="AC130" s="167"/>
      <c r="AD130" s="167"/>
      <c r="AE130" s="167"/>
      <c r="AF130" s="167"/>
      <c r="AG130" s="167"/>
      <c r="AH130" s="167"/>
      <c r="AI130" s="167"/>
      <c r="AJ130" s="167"/>
      <c r="AK130" s="167"/>
      <c r="AL130" s="105"/>
      <c r="AM130" s="134" t="s">
        <v>63</v>
      </c>
      <c r="AN130" s="111">
        <v>49272.020000000004</v>
      </c>
      <c r="AO130" s="112">
        <v>1970.8899999999994</v>
      </c>
      <c r="AP130" s="113">
        <v>51242.91</v>
      </c>
      <c r="AQ130" s="114">
        <v>34161.94</v>
      </c>
      <c r="AR130" s="115">
        <v>51242.91</v>
      </c>
      <c r="AS130" s="107"/>
      <c r="AT130" s="116">
        <v>27158.75</v>
      </c>
      <c r="AU130" s="75">
        <v>18105.84</v>
      </c>
      <c r="AV130" s="76">
        <v>27158.75</v>
      </c>
      <c r="AW130" s="107"/>
      <c r="AX130" s="117">
        <v>13707.48</v>
      </c>
      <c r="AY130" s="114">
        <v>9138.32</v>
      </c>
      <c r="AZ130" s="115">
        <v>13707.48</v>
      </c>
      <c r="BA130" s="107"/>
      <c r="BB130" s="116">
        <v>4611.87</v>
      </c>
      <c r="BC130" s="114">
        <v>3074.58</v>
      </c>
      <c r="BD130" s="118">
        <v>4611.87</v>
      </c>
      <c r="BE130" s="105"/>
      <c r="BF130" s="176"/>
      <c r="BG130" s="167"/>
      <c r="BH130" s="167"/>
      <c r="BI130" s="167"/>
      <c r="BJ130" s="167"/>
      <c r="BK130" s="167"/>
      <c r="BL130" s="167"/>
      <c r="BM130" s="167"/>
      <c r="BN130" s="167"/>
      <c r="BO130" s="167"/>
      <c r="BP130" s="167"/>
      <c r="BQ130" s="167"/>
      <c r="BR130" s="167"/>
      <c r="BS130" s="167"/>
      <c r="BT130" s="167"/>
      <c r="BU130" s="167"/>
      <c r="BV130" s="167"/>
      <c r="BW130" s="167"/>
      <c r="BX130" s="105"/>
      <c r="BY130" s="135" t="s">
        <v>63</v>
      </c>
      <c r="BZ130" s="121">
        <v>49080.800000000003</v>
      </c>
      <c r="CA130" s="122">
        <v>1963.2900000000009</v>
      </c>
      <c r="CB130" s="123">
        <v>51044.090000000004</v>
      </c>
      <c r="CC130" s="114">
        <v>34029.4</v>
      </c>
      <c r="CD130" s="115">
        <v>51044.09</v>
      </c>
      <c r="CE130" s="107"/>
      <c r="CF130" s="124">
        <v>27053.37</v>
      </c>
      <c r="CG130" s="114">
        <v>18035.62</v>
      </c>
      <c r="CH130" s="119">
        <v>27053.4</v>
      </c>
      <c r="CI130" s="107"/>
      <c r="CJ130" s="125">
        <v>13654.300000000001</v>
      </c>
      <c r="CK130" s="114">
        <v>9102.8700000000008</v>
      </c>
      <c r="CL130" s="115">
        <v>13654.3</v>
      </c>
      <c r="CM130" s="107"/>
      <c r="CN130" s="124">
        <v>4593.97</v>
      </c>
      <c r="CO130" s="114">
        <v>3062.65</v>
      </c>
      <c r="CP130" s="118">
        <v>4593.97</v>
      </c>
      <c r="CQ130" s="105"/>
      <c r="CR130" s="169" t="s">
        <v>63</v>
      </c>
      <c r="CS130" s="170">
        <v>8941.5</v>
      </c>
      <c r="CT130" s="171">
        <v>357.65999999999985</v>
      </c>
      <c r="CU130" s="172">
        <v>9299.16</v>
      </c>
      <c r="CV130" s="114">
        <v>6199.44</v>
      </c>
      <c r="CW130" s="115">
        <v>9299.16</v>
      </c>
      <c r="CX130" s="107"/>
      <c r="CY130" s="173">
        <v>4928.5600000000004</v>
      </c>
      <c r="CZ130" s="114">
        <v>3285.71</v>
      </c>
      <c r="DA130" s="115">
        <v>4928.5600000000004</v>
      </c>
      <c r="DB130" s="107"/>
      <c r="DC130" s="174">
        <v>2487.65</v>
      </c>
      <c r="DD130" s="114">
        <v>1658.44</v>
      </c>
      <c r="DE130" s="115">
        <v>2487.65</v>
      </c>
      <c r="DF130" s="107"/>
      <c r="DG130" s="173">
        <v>837.05</v>
      </c>
      <c r="DH130" s="114">
        <v>558.04</v>
      </c>
      <c r="DI130" s="118">
        <v>837.05</v>
      </c>
    </row>
    <row r="131" spans="1:113" x14ac:dyDescent="0.2">
      <c r="A131" s="72" t="s">
        <v>64</v>
      </c>
      <c r="B131" s="74">
        <v>81955.47</v>
      </c>
      <c r="C131" s="74">
        <v>3278.2299999999959</v>
      </c>
      <c r="D131" s="74">
        <v>85233.7</v>
      </c>
      <c r="E131" s="75">
        <v>56822.47</v>
      </c>
      <c r="F131" s="76">
        <v>85233.7</v>
      </c>
      <c r="G131" s="77"/>
      <c r="H131" s="103">
        <v>45173.87</v>
      </c>
      <c r="I131" s="75">
        <v>30115.919999999998</v>
      </c>
      <c r="J131" s="76">
        <v>45173.87</v>
      </c>
      <c r="K131" s="77"/>
      <c r="L131" s="104">
        <v>22800.019999999997</v>
      </c>
      <c r="M131" s="75">
        <v>15200.02</v>
      </c>
      <c r="N131" s="76">
        <v>22800.02</v>
      </c>
      <c r="O131" s="77"/>
      <c r="P131" s="103">
        <v>7671.04</v>
      </c>
      <c r="Q131" s="75">
        <v>5114.0300000000007</v>
      </c>
      <c r="R131" s="78">
        <v>7671.04</v>
      </c>
      <c r="S131" s="105"/>
      <c r="T131" s="176"/>
      <c r="U131" s="167"/>
      <c r="V131" s="167"/>
      <c r="W131" s="167"/>
      <c r="X131" s="167"/>
      <c r="Y131" s="167"/>
      <c r="Z131" s="167"/>
      <c r="AA131" s="167"/>
      <c r="AB131" s="167"/>
      <c r="AC131" s="167"/>
      <c r="AD131" s="167"/>
      <c r="AE131" s="167"/>
      <c r="AF131" s="167"/>
      <c r="AG131" s="167"/>
      <c r="AH131" s="167"/>
      <c r="AI131" s="167"/>
      <c r="AJ131" s="167"/>
      <c r="AK131" s="167"/>
      <c r="AL131" s="105"/>
      <c r="AM131" s="134" t="s">
        <v>64</v>
      </c>
      <c r="AN131" s="111">
        <v>59126.43</v>
      </c>
      <c r="AO131" s="112">
        <v>2365.0699999999997</v>
      </c>
      <c r="AP131" s="113">
        <v>61491.5</v>
      </c>
      <c r="AQ131" s="114">
        <v>40994.340000000004</v>
      </c>
      <c r="AR131" s="115">
        <v>61491.5</v>
      </c>
      <c r="AS131" s="107"/>
      <c r="AT131" s="116">
        <v>32590.5</v>
      </c>
      <c r="AU131" s="75">
        <v>21727</v>
      </c>
      <c r="AV131" s="76">
        <v>32590.5</v>
      </c>
      <c r="AW131" s="107"/>
      <c r="AX131" s="117">
        <v>16448.98</v>
      </c>
      <c r="AY131" s="114">
        <v>10965.99</v>
      </c>
      <c r="AZ131" s="115">
        <v>16448.98</v>
      </c>
      <c r="BA131" s="107"/>
      <c r="BB131" s="116">
        <v>5534.24</v>
      </c>
      <c r="BC131" s="114">
        <v>3689.5</v>
      </c>
      <c r="BD131" s="118">
        <v>5534.24</v>
      </c>
      <c r="BE131" s="105"/>
      <c r="BF131" s="176"/>
      <c r="BG131" s="167"/>
      <c r="BH131" s="167"/>
      <c r="BI131" s="167"/>
      <c r="BJ131" s="167"/>
      <c r="BK131" s="167"/>
      <c r="BL131" s="167"/>
      <c r="BM131" s="167"/>
      <c r="BN131" s="167"/>
      <c r="BO131" s="167"/>
      <c r="BP131" s="167"/>
      <c r="BQ131" s="167"/>
      <c r="BR131" s="167"/>
      <c r="BS131" s="167"/>
      <c r="BT131" s="167"/>
      <c r="BU131" s="167"/>
      <c r="BV131" s="167"/>
      <c r="BW131" s="167"/>
      <c r="BX131" s="105"/>
      <c r="BY131" s="135" t="s">
        <v>64</v>
      </c>
      <c r="BZ131" s="121">
        <v>58896.959999999999</v>
      </c>
      <c r="CA131" s="122">
        <v>2355.9500000000044</v>
      </c>
      <c r="CB131" s="123">
        <v>61252.91</v>
      </c>
      <c r="CC131" s="114">
        <v>40835.279999999999</v>
      </c>
      <c r="CD131" s="115">
        <v>61252.91</v>
      </c>
      <c r="CE131" s="107"/>
      <c r="CF131" s="124">
        <v>32464.05</v>
      </c>
      <c r="CG131" s="114">
        <v>21642.75</v>
      </c>
      <c r="CH131" s="119">
        <v>32464.080000000002</v>
      </c>
      <c r="CI131" s="107"/>
      <c r="CJ131" s="125">
        <v>16385.16</v>
      </c>
      <c r="CK131" s="114">
        <v>10923.44</v>
      </c>
      <c r="CL131" s="115">
        <v>16385.16</v>
      </c>
      <c r="CM131" s="107"/>
      <c r="CN131" s="124">
        <v>5512.77</v>
      </c>
      <c r="CO131" s="114">
        <v>3675.18</v>
      </c>
      <c r="CP131" s="118">
        <v>5512.77</v>
      </c>
      <c r="CQ131" s="105"/>
      <c r="CR131" s="169" t="s">
        <v>64</v>
      </c>
      <c r="CS131" s="170">
        <v>10729.800000000001</v>
      </c>
      <c r="CT131" s="171">
        <v>429.19999999999891</v>
      </c>
      <c r="CU131" s="172">
        <v>11159</v>
      </c>
      <c r="CV131" s="114">
        <v>7439.34</v>
      </c>
      <c r="CW131" s="115">
        <v>11159</v>
      </c>
      <c r="CX131" s="107"/>
      <c r="CY131" s="173">
        <v>5914.27</v>
      </c>
      <c r="CZ131" s="114">
        <v>3942.8500000000004</v>
      </c>
      <c r="DA131" s="115">
        <v>5914.27</v>
      </c>
      <c r="DB131" s="107"/>
      <c r="DC131" s="174">
        <v>2985.18</v>
      </c>
      <c r="DD131" s="114">
        <v>1990.12</v>
      </c>
      <c r="DE131" s="115">
        <v>2985.18</v>
      </c>
      <c r="DF131" s="107"/>
      <c r="DG131" s="173">
        <v>1004.46</v>
      </c>
      <c r="DH131" s="114">
        <v>669.64</v>
      </c>
      <c r="DI131" s="118">
        <v>1004.46</v>
      </c>
    </row>
    <row r="132" spans="1:113" x14ac:dyDescent="0.2">
      <c r="A132" s="72" t="s">
        <v>65</v>
      </c>
      <c r="B132" s="74">
        <v>98346.569999999992</v>
      </c>
      <c r="C132" s="74">
        <v>3933.8700000000099</v>
      </c>
      <c r="D132" s="74">
        <v>102280.44</v>
      </c>
      <c r="E132" s="75">
        <v>68186.960000000006</v>
      </c>
      <c r="F132" s="76">
        <v>102280.44</v>
      </c>
      <c r="G132" s="77"/>
      <c r="H132" s="103">
        <v>54208.639999999999</v>
      </c>
      <c r="I132" s="75">
        <v>36139.1</v>
      </c>
      <c r="J132" s="76">
        <v>54208.639999999999</v>
      </c>
      <c r="K132" s="77"/>
      <c r="L132" s="104">
        <v>27360.019999999997</v>
      </c>
      <c r="M132" s="75">
        <v>18240.019999999997</v>
      </c>
      <c r="N132" s="76">
        <v>27360.02</v>
      </c>
      <c r="O132" s="77"/>
      <c r="P132" s="103">
        <v>9205.24</v>
      </c>
      <c r="Q132" s="75">
        <v>6136.83</v>
      </c>
      <c r="R132" s="78">
        <v>9205.24</v>
      </c>
      <c r="S132" s="105"/>
      <c r="T132" s="176"/>
      <c r="U132" s="167"/>
      <c r="V132" s="167"/>
      <c r="W132" s="167"/>
      <c r="X132" s="167"/>
      <c r="Y132" s="167"/>
      <c r="Z132" s="167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05"/>
      <c r="AM132" s="134" t="s">
        <v>65</v>
      </c>
      <c r="AN132" s="111">
        <v>70951.709999999992</v>
      </c>
      <c r="AO132" s="112">
        <v>2838.0900000000111</v>
      </c>
      <c r="AP132" s="113">
        <v>73789.8</v>
      </c>
      <c r="AQ132" s="114">
        <v>49193.2</v>
      </c>
      <c r="AR132" s="115">
        <v>73789.8</v>
      </c>
      <c r="AS132" s="107"/>
      <c r="AT132" s="116">
        <v>39108.6</v>
      </c>
      <c r="AU132" s="75">
        <v>26072.400000000001</v>
      </c>
      <c r="AV132" s="76">
        <v>39108.6</v>
      </c>
      <c r="AW132" s="107"/>
      <c r="AX132" s="117">
        <v>19738.78</v>
      </c>
      <c r="AY132" s="114">
        <v>13159.19</v>
      </c>
      <c r="AZ132" s="115">
        <v>19738.78</v>
      </c>
      <c r="BA132" s="107"/>
      <c r="BB132" s="116">
        <v>6641.09</v>
      </c>
      <c r="BC132" s="114">
        <v>4427.4000000000005</v>
      </c>
      <c r="BD132" s="118">
        <v>6641.09</v>
      </c>
      <c r="BE132" s="105"/>
      <c r="BF132" s="176"/>
      <c r="BG132" s="167"/>
      <c r="BH132" s="167"/>
      <c r="BI132" s="167"/>
      <c r="BJ132" s="167"/>
      <c r="BK132" s="167"/>
      <c r="BL132" s="167"/>
      <c r="BM132" s="167"/>
      <c r="BN132" s="167"/>
      <c r="BO132" s="167"/>
      <c r="BP132" s="167"/>
      <c r="BQ132" s="167"/>
      <c r="BR132" s="167"/>
      <c r="BS132" s="167"/>
      <c r="BT132" s="167"/>
      <c r="BU132" s="167"/>
      <c r="BV132" s="167"/>
      <c r="BW132" s="167"/>
      <c r="BX132" s="105"/>
      <c r="BY132" s="135" t="s">
        <v>65</v>
      </c>
      <c r="BZ132" s="121">
        <v>70676.36</v>
      </c>
      <c r="CA132" s="122">
        <v>2827.1399999999994</v>
      </c>
      <c r="CB132" s="123">
        <v>73503.5</v>
      </c>
      <c r="CC132" s="114">
        <v>49002.340000000004</v>
      </c>
      <c r="CD132" s="115">
        <v>73503.5</v>
      </c>
      <c r="CE132" s="107"/>
      <c r="CF132" s="124">
        <v>38956.86</v>
      </c>
      <c r="CG132" s="114">
        <v>25971.3</v>
      </c>
      <c r="CH132" s="119">
        <v>38956.9</v>
      </c>
      <c r="CI132" s="107"/>
      <c r="CJ132" s="125">
        <v>19662.189999999999</v>
      </c>
      <c r="CK132" s="114">
        <v>13108.130000000001</v>
      </c>
      <c r="CL132" s="115">
        <v>19662.189999999999</v>
      </c>
      <c r="CM132" s="107"/>
      <c r="CN132" s="124">
        <v>6615.3200000000006</v>
      </c>
      <c r="CO132" s="114">
        <v>4410.22</v>
      </c>
      <c r="CP132" s="118">
        <v>6615.32</v>
      </c>
      <c r="CQ132" s="105"/>
      <c r="CR132" s="169" t="s">
        <v>65</v>
      </c>
      <c r="CS132" s="170">
        <v>12875.76</v>
      </c>
      <c r="CT132" s="171">
        <v>515.03999999999905</v>
      </c>
      <c r="CU132" s="172">
        <v>13390.8</v>
      </c>
      <c r="CV132" s="114">
        <v>8927.2000000000007</v>
      </c>
      <c r="CW132" s="115">
        <v>13390.8</v>
      </c>
      <c r="CX132" s="107"/>
      <c r="CY132" s="173">
        <v>7097.13</v>
      </c>
      <c r="CZ132" s="114">
        <v>4731.42</v>
      </c>
      <c r="DA132" s="115">
        <v>7097.13</v>
      </c>
      <c r="DB132" s="107"/>
      <c r="DC132" s="174">
        <v>3582.2200000000003</v>
      </c>
      <c r="DD132" s="114">
        <v>2388.15</v>
      </c>
      <c r="DE132" s="115">
        <v>3582.22</v>
      </c>
      <c r="DF132" s="107"/>
      <c r="DG132" s="173">
        <v>1205.3599999999999</v>
      </c>
      <c r="DH132" s="114">
        <v>803.58</v>
      </c>
      <c r="DI132" s="118">
        <v>1205.3599999999999</v>
      </c>
    </row>
    <row r="133" spans="1:113" x14ac:dyDescent="0.2">
      <c r="A133" s="72" t="s">
        <v>66</v>
      </c>
      <c r="B133" s="74">
        <v>118015.87999999999</v>
      </c>
      <c r="C133" s="74">
        <v>4720.6500000000087</v>
      </c>
      <c r="D133" s="74">
        <v>122736.53</v>
      </c>
      <c r="E133" s="75">
        <v>81824.36</v>
      </c>
      <c r="F133" s="76">
        <v>122736.53</v>
      </c>
      <c r="G133" s="77"/>
      <c r="H133" s="103">
        <v>65050.37</v>
      </c>
      <c r="I133" s="75">
        <v>43366.920000000006</v>
      </c>
      <c r="J133" s="76">
        <v>65050.37</v>
      </c>
      <c r="K133" s="77"/>
      <c r="L133" s="104">
        <v>32832.03</v>
      </c>
      <c r="M133" s="75">
        <v>21888.02</v>
      </c>
      <c r="N133" s="76">
        <v>32832.03</v>
      </c>
      <c r="O133" s="77"/>
      <c r="P133" s="103">
        <v>11046.29</v>
      </c>
      <c r="Q133" s="75">
        <v>7364.2</v>
      </c>
      <c r="R133" s="78">
        <v>11046.29</v>
      </c>
      <c r="S133" s="105"/>
      <c r="T133" s="176"/>
      <c r="U133" s="167"/>
      <c r="V133" s="167"/>
      <c r="W133" s="167"/>
      <c r="X133" s="167"/>
      <c r="Y133" s="167"/>
      <c r="Z133" s="167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05"/>
      <c r="AM133" s="134" t="s">
        <v>66</v>
      </c>
      <c r="AN133" s="111">
        <v>85142.049999999988</v>
      </c>
      <c r="AO133" s="112">
        <v>3405.7100000000064</v>
      </c>
      <c r="AP133" s="113">
        <v>88547.76</v>
      </c>
      <c r="AQ133" s="114">
        <v>59031.839999999997</v>
      </c>
      <c r="AR133" s="115">
        <v>88547.76</v>
      </c>
      <c r="AS133" s="107"/>
      <c r="AT133" s="116">
        <v>46930.32</v>
      </c>
      <c r="AU133" s="75">
        <v>31286.880000000001</v>
      </c>
      <c r="AV133" s="76">
        <v>46930.32</v>
      </c>
      <c r="AW133" s="107"/>
      <c r="AX133" s="117">
        <v>23686.53</v>
      </c>
      <c r="AY133" s="114">
        <v>15791.02</v>
      </c>
      <c r="AZ133" s="115">
        <v>23686.53</v>
      </c>
      <c r="BA133" s="107"/>
      <c r="BB133" s="116">
        <v>7969.3</v>
      </c>
      <c r="BC133" s="114">
        <v>5312.87</v>
      </c>
      <c r="BD133" s="118">
        <v>7969.3</v>
      </c>
      <c r="BE133" s="105"/>
      <c r="BF133" s="176"/>
      <c r="BG133" s="167"/>
      <c r="BH133" s="167"/>
      <c r="BI133" s="167"/>
      <c r="BJ133" s="167"/>
      <c r="BK133" s="167"/>
      <c r="BL133" s="167"/>
      <c r="BM133" s="167"/>
      <c r="BN133" s="167"/>
      <c r="BO133" s="167"/>
      <c r="BP133" s="167"/>
      <c r="BQ133" s="167"/>
      <c r="BR133" s="167"/>
      <c r="BS133" s="167"/>
      <c r="BT133" s="167"/>
      <c r="BU133" s="167"/>
      <c r="BV133" s="167"/>
      <c r="BW133" s="167"/>
      <c r="BX133" s="105"/>
      <c r="BY133" s="135" t="s">
        <v>66</v>
      </c>
      <c r="BZ133" s="121">
        <v>84811.64</v>
      </c>
      <c r="CA133" s="122">
        <v>3392.5599999999977</v>
      </c>
      <c r="CB133" s="123">
        <v>88204.2</v>
      </c>
      <c r="CC133" s="114">
        <v>58802.8</v>
      </c>
      <c r="CD133" s="115">
        <v>88204.2</v>
      </c>
      <c r="CE133" s="107"/>
      <c r="CF133" s="124">
        <v>46748.23</v>
      </c>
      <c r="CG133" s="114">
        <v>31165.56</v>
      </c>
      <c r="CH133" s="119">
        <v>46748.28</v>
      </c>
      <c r="CI133" s="107"/>
      <c r="CJ133" s="125">
        <v>23594.629999999997</v>
      </c>
      <c r="CK133" s="114">
        <v>15729.76</v>
      </c>
      <c r="CL133" s="115">
        <v>23594.63</v>
      </c>
      <c r="CM133" s="107"/>
      <c r="CN133" s="124">
        <v>7938.38</v>
      </c>
      <c r="CO133" s="114">
        <v>5292.26</v>
      </c>
      <c r="CP133" s="118">
        <v>7938.38</v>
      </c>
      <c r="CQ133" s="105"/>
      <c r="CR133" s="169" t="s">
        <v>66</v>
      </c>
      <c r="CS133" s="170">
        <v>15450.91</v>
      </c>
      <c r="CT133" s="171">
        <v>618.04999999999927</v>
      </c>
      <c r="CU133" s="172">
        <v>16068.96</v>
      </c>
      <c r="CV133" s="114">
        <v>10712.64</v>
      </c>
      <c r="CW133" s="115">
        <v>16068.96</v>
      </c>
      <c r="CX133" s="107"/>
      <c r="CY133" s="173">
        <v>8516.5500000000011</v>
      </c>
      <c r="CZ133" s="114">
        <v>5677.7</v>
      </c>
      <c r="DA133" s="115">
        <v>8516.5499999999993</v>
      </c>
      <c r="DB133" s="107"/>
      <c r="DC133" s="174">
        <v>4298.67</v>
      </c>
      <c r="DD133" s="114">
        <v>2865.78</v>
      </c>
      <c r="DE133" s="115">
        <v>4298.67</v>
      </c>
      <c r="DF133" s="107"/>
      <c r="DG133" s="173">
        <v>1446.44</v>
      </c>
      <c r="DH133" s="114">
        <v>964.3</v>
      </c>
      <c r="DI133" s="118">
        <v>1446.44</v>
      </c>
    </row>
    <row r="134" spans="1:113" x14ac:dyDescent="0.2">
      <c r="A134" s="72" t="s">
        <v>67</v>
      </c>
      <c r="B134" s="74">
        <v>141619.05000000002</v>
      </c>
      <c r="C134" s="74">
        <v>5664.789999999979</v>
      </c>
      <c r="D134" s="74">
        <v>147283.84</v>
      </c>
      <c r="E134" s="75">
        <v>98189.23</v>
      </c>
      <c r="F134" s="76">
        <v>147283.84</v>
      </c>
      <c r="G134" s="77"/>
      <c r="H134" s="103">
        <v>78060.439999999988</v>
      </c>
      <c r="I134" s="75">
        <v>52040.3</v>
      </c>
      <c r="J134" s="76">
        <v>78060.44</v>
      </c>
      <c r="K134" s="77"/>
      <c r="L134" s="104">
        <v>39398.43</v>
      </c>
      <c r="M134" s="75">
        <v>26265.62</v>
      </c>
      <c r="N134" s="76">
        <v>39398.43</v>
      </c>
      <c r="O134" s="77"/>
      <c r="P134" s="103">
        <v>13255.550000000001</v>
      </c>
      <c r="Q134" s="75">
        <v>8837.0400000000009</v>
      </c>
      <c r="R134" s="78">
        <v>13255.55</v>
      </c>
      <c r="S134" s="105"/>
      <c r="T134" s="176"/>
      <c r="U134" s="167"/>
      <c r="V134" s="167"/>
      <c r="W134" s="167"/>
      <c r="X134" s="167"/>
      <c r="Y134" s="167"/>
      <c r="Z134" s="167"/>
      <c r="AA134" s="167"/>
      <c r="AB134" s="167"/>
      <c r="AC134" s="167"/>
      <c r="AD134" s="167"/>
      <c r="AE134" s="167"/>
      <c r="AF134" s="167"/>
      <c r="AG134" s="167"/>
      <c r="AH134" s="167"/>
      <c r="AI134" s="167"/>
      <c r="AJ134" s="167"/>
      <c r="AK134" s="167"/>
      <c r="AL134" s="105"/>
      <c r="AM134" s="134" t="s">
        <v>67</v>
      </c>
      <c r="AN134" s="111">
        <v>102170.45999999999</v>
      </c>
      <c r="AO134" s="112">
        <v>4086.8600000000006</v>
      </c>
      <c r="AP134" s="113">
        <v>106257.31999999999</v>
      </c>
      <c r="AQ134" s="114">
        <v>70838.22</v>
      </c>
      <c r="AR134" s="115">
        <v>106257.32</v>
      </c>
      <c r="AS134" s="107"/>
      <c r="AT134" s="116">
        <v>56316.380000000005</v>
      </c>
      <c r="AU134" s="75">
        <v>37544.26</v>
      </c>
      <c r="AV134" s="76">
        <v>56316.38</v>
      </c>
      <c r="AW134" s="107"/>
      <c r="AX134" s="117">
        <v>28423.84</v>
      </c>
      <c r="AY134" s="114">
        <v>18949.23</v>
      </c>
      <c r="AZ134" s="115">
        <v>28423.84</v>
      </c>
      <c r="BA134" s="107"/>
      <c r="BB134" s="116">
        <v>9563.16</v>
      </c>
      <c r="BC134" s="114">
        <v>6375.44</v>
      </c>
      <c r="BD134" s="118">
        <v>9563.16</v>
      </c>
      <c r="BE134" s="105"/>
      <c r="BF134" s="176"/>
      <c r="BG134" s="167"/>
      <c r="BH134" s="167"/>
      <c r="BI134" s="167"/>
      <c r="BJ134" s="167"/>
      <c r="BK134" s="167"/>
      <c r="BL134" s="167"/>
      <c r="BM134" s="167"/>
      <c r="BN134" s="167"/>
      <c r="BO134" s="167"/>
      <c r="BP134" s="167"/>
      <c r="BQ134" s="167"/>
      <c r="BR134" s="167"/>
      <c r="BS134" s="167"/>
      <c r="BT134" s="167"/>
      <c r="BU134" s="167"/>
      <c r="BV134" s="167"/>
      <c r="BW134" s="167"/>
      <c r="BX134" s="105"/>
      <c r="BY134" s="135" t="s">
        <v>67</v>
      </c>
      <c r="BZ134" s="121">
        <v>101773.97</v>
      </c>
      <c r="CA134" s="122">
        <v>4071.0699999999924</v>
      </c>
      <c r="CB134" s="123">
        <v>105845.04</v>
      </c>
      <c r="CC134" s="114">
        <v>70563.360000000001</v>
      </c>
      <c r="CD134" s="115">
        <v>105845.04</v>
      </c>
      <c r="CE134" s="107"/>
      <c r="CF134" s="124">
        <v>56097.880000000005</v>
      </c>
      <c r="CG134" s="114">
        <v>37398.68</v>
      </c>
      <c r="CH134" s="119">
        <v>56097.94</v>
      </c>
      <c r="CI134" s="107"/>
      <c r="CJ134" s="125">
        <v>28313.55</v>
      </c>
      <c r="CK134" s="114">
        <v>18875.7</v>
      </c>
      <c r="CL134" s="115">
        <v>28313.55</v>
      </c>
      <c r="CM134" s="107"/>
      <c r="CN134" s="124">
        <v>9526.06</v>
      </c>
      <c r="CO134" s="114">
        <v>6350.71</v>
      </c>
      <c r="CP134" s="118">
        <v>9526.06</v>
      </c>
      <c r="CQ134" s="105"/>
      <c r="CR134" s="169" t="s">
        <v>67</v>
      </c>
      <c r="CS134" s="170">
        <v>18541.09</v>
      </c>
      <c r="CT134" s="171">
        <v>741.66999999999825</v>
      </c>
      <c r="CU134" s="172">
        <v>19282.759999999998</v>
      </c>
      <c r="CV134" s="114">
        <v>12855.18</v>
      </c>
      <c r="CW134" s="115">
        <v>19282.759999999998</v>
      </c>
      <c r="CX134" s="107"/>
      <c r="CY134" s="173">
        <v>10219.870000000001</v>
      </c>
      <c r="CZ134" s="114">
        <v>6813.25</v>
      </c>
      <c r="DA134" s="115">
        <v>10219.870000000001</v>
      </c>
      <c r="DB134" s="107"/>
      <c r="DC134" s="174">
        <v>5158.41</v>
      </c>
      <c r="DD134" s="114">
        <v>3438.94</v>
      </c>
      <c r="DE134" s="115">
        <v>5158.41</v>
      </c>
      <c r="DF134" s="107"/>
      <c r="DG134" s="173">
        <v>1735.73</v>
      </c>
      <c r="DH134" s="114">
        <v>1157.1600000000001</v>
      </c>
      <c r="DI134" s="118">
        <v>1735.73</v>
      </c>
    </row>
    <row r="135" spans="1:113" ht="12" thickBot="1" x14ac:dyDescent="0.25">
      <c r="A135" s="80" t="s">
        <v>68</v>
      </c>
      <c r="B135" s="82">
        <v>169942.87</v>
      </c>
      <c r="C135" s="82">
        <v>6797.7400000000198</v>
      </c>
      <c r="D135" s="82">
        <v>176740.61000000002</v>
      </c>
      <c r="E135" s="83">
        <v>117827.08</v>
      </c>
      <c r="F135" s="84">
        <v>176740.61</v>
      </c>
      <c r="G135" s="85"/>
      <c r="H135" s="137">
        <v>93672.53</v>
      </c>
      <c r="I135" s="83">
        <v>62448.36</v>
      </c>
      <c r="J135" s="84">
        <v>93672.53</v>
      </c>
      <c r="K135" s="85"/>
      <c r="L135" s="138">
        <v>47278.12</v>
      </c>
      <c r="M135" s="83">
        <v>31518.75</v>
      </c>
      <c r="N135" s="84">
        <v>47278.12</v>
      </c>
      <c r="O135" s="85"/>
      <c r="P135" s="137">
        <v>15906.66</v>
      </c>
      <c r="Q135" s="83">
        <v>10604.44</v>
      </c>
      <c r="R135" s="86">
        <v>15906.66</v>
      </c>
      <c r="S135" s="105"/>
      <c r="T135" s="176"/>
      <c r="U135" s="167"/>
      <c r="V135" s="167"/>
      <c r="W135" s="167"/>
      <c r="X135" s="167"/>
      <c r="Y135" s="167"/>
      <c r="Z135" s="167"/>
      <c r="AA135" s="167"/>
      <c r="AB135" s="167"/>
      <c r="AC135" s="167"/>
      <c r="AD135" s="167"/>
      <c r="AE135" s="167"/>
      <c r="AF135" s="167"/>
      <c r="AG135" s="167"/>
      <c r="AH135" s="167"/>
      <c r="AI135" s="167"/>
      <c r="AJ135" s="167"/>
      <c r="AK135" s="167"/>
      <c r="AL135" s="105"/>
      <c r="AM135" s="142" t="s">
        <v>68</v>
      </c>
      <c r="AN135" s="143">
        <v>122604.56</v>
      </c>
      <c r="AO135" s="144">
        <v>4904.2299999999959</v>
      </c>
      <c r="AP135" s="145">
        <v>127508.79</v>
      </c>
      <c r="AQ135" s="140">
        <v>85005.86</v>
      </c>
      <c r="AR135" s="146">
        <v>127508.79</v>
      </c>
      <c r="AS135" s="139"/>
      <c r="AT135" s="147">
        <v>67579.659999999989</v>
      </c>
      <c r="AU135" s="83">
        <v>45053.11</v>
      </c>
      <c r="AV135" s="84">
        <v>67579.66</v>
      </c>
      <c r="AW135" s="139"/>
      <c r="AX135" s="148">
        <v>34108.61</v>
      </c>
      <c r="AY135" s="140">
        <v>22739.079999999998</v>
      </c>
      <c r="AZ135" s="146">
        <v>34108.61</v>
      </c>
      <c r="BA135" s="139"/>
      <c r="BB135" s="147">
        <v>11475.800000000001</v>
      </c>
      <c r="BC135" s="140">
        <v>7650.54</v>
      </c>
      <c r="BD135" s="149">
        <v>11475.8</v>
      </c>
      <c r="BE135" s="105"/>
      <c r="BF135" s="176"/>
      <c r="BG135" s="167"/>
      <c r="BH135" s="167"/>
      <c r="BI135" s="167"/>
      <c r="BJ135" s="167"/>
      <c r="BK135" s="167"/>
      <c r="BL135" s="167"/>
      <c r="BM135" s="167"/>
      <c r="BN135" s="167"/>
      <c r="BO135" s="167"/>
      <c r="BP135" s="167"/>
      <c r="BQ135" s="167"/>
      <c r="BR135" s="167"/>
      <c r="BS135" s="167"/>
      <c r="BT135" s="167"/>
      <c r="BU135" s="167"/>
      <c r="BV135" s="167"/>
      <c r="BW135" s="167"/>
      <c r="BX135" s="105"/>
      <c r="BY135" s="150" t="s">
        <v>68</v>
      </c>
      <c r="BZ135" s="151">
        <v>122128.76</v>
      </c>
      <c r="CA135" s="152">
        <v>4885.2899999999936</v>
      </c>
      <c r="CB135" s="153">
        <v>127014.04999999999</v>
      </c>
      <c r="CC135" s="140">
        <v>84676.04</v>
      </c>
      <c r="CD135" s="146">
        <v>127014.05</v>
      </c>
      <c r="CE135" s="139"/>
      <c r="CF135" s="154">
        <v>67317.45</v>
      </c>
      <c r="CG135" s="140">
        <v>44878.420000000006</v>
      </c>
      <c r="CH135" s="141">
        <v>67317.53</v>
      </c>
      <c r="CI135" s="139"/>
      <c r="CJ135" s="155">
        <v>33976.26</v>
      </c>
      <c r="CK135" s="140">
        <v>22650.84</v>
      </c>
      <c r="CL135" s="146">
        <v>33976.26</v>
      </c>
      <c r="CM135" s="139"/>
      <c r="CN135" s="154">
        <v>11431.27</v>
      </c>
      <c r="CO135" s="140">
        <v>7620.85</v>
      </c>
      <c r="CP135" s="149">
        <v>11431.27</v>
      </c>
      <c r="CQ135" s="105"/>
      <c r="CR135" s="177" t="s">
        <v>68</v>
      </c>
      <c r="CS135" s="178">
        <v>22249.32</v>
      </c>
      <c r="CT135" s="179">
        <v>890</v>
      </c>
      <c r="CU135" s="180">
        <v>23139.32</v>
      </c>
      <c r="CV135" s="140">
        <v>15426.22</v>
      </c>
      <c r="CW135" s="146">
        <v>23139.32</v>
      </c>
      <c r="CX135" s="139"/>
      <c r="CY135" s="181">
        <v>12263.84</v>
      </c>
      <c r="CZ135" s="140">
        <v>8175.9000000000005</v>
      </c>
      <c r="DA135" s="146">
        <v>12263.84</v>
      </c>
      <c r="DB135" s="139"/>
      <c r="DC135" s="182">
        <v>6190.1</v>
      </c>
      <c r="DD135" s="140">
        <v>4126.74</v>
      </c>
      <c r="DE135" s="146">
        <v>6190.1</v>
      </c>
      <c r="DF135" s="139"/>
      <c r="DG135" s="181">
        <v>2082.88</v>
      </c>
      <c r="DH135" s="140">
        <v>1388.59</v>
      </c>
      <c r="DI135" s="149">
        <v>2082.88</v>
      </c>
    </row>
    <row r="136" spans="1:113" s="186" customFormat="1" x14ac:dyDescent="0.2">
      <c r="H136" s="187"/>
      <c r="L136" s="187"/>
      <c r="P136" s="187"/>
      <c r="S136" s="188"/>
      <c r="AA136" s="187"/>
      <c r="AE136" s="187"/>
      <c r="AI136" s="187"/>
      <c r="AL136" s="188"/>
      <c r="AT136" s="187"/>
      <c r="AX136" s="187"/>
      <c r="BB136" s="187"/>
      <c r="BE136" s="188"/>
      <c r="BM136" s="187"/>
      <c r="BQ136" s="187"/>
      <c r="BU136" s="187"/>
      <c r="BX136" s="188"/>
      <c r="CF136" s="187"/>
      <c r="CJ136" s="187"/>
      <c r="CN136" s="187"/>
      <c r="CQ136" s="188"/>
      <c r="CY136" s="187"/>
      <c r="DC136" s="187"/>
      <c r="DG136" s="187"/>
    </row>
  </sheetData>
  <mergeCells count="588">
    <mergeCell ref="DC115:DC116"/>
    <mergeCell ref="DD115:DD116"/>
    <mergeCell ref="DE115:DE116"/>
    <mergeCell ref="DG115:DG116"/>
    <mergeCell ref="DH115:DH116"/>
    <mergeCell ref="DI115:DI116"/>
    <mergeCell ref="CU115:CU116"/>
    <mergeCell ref="CV115:CV116"/>
    <mergeCell ref="CW115:CW116"/>
    <mergeCell ref="CY115:CY116"/>
    <mergeCell ref="CZ115:CZ116"/>
    <mergeCell ref="DA115:DA116"/>
    <mergeCell ref="CN115:CN116"/>
    <mergeCell ref="CO115:CO116"/>
    <mergeCell ref="CP115:CP116"/>
    <mergeCell ref="CR115:CR116"/>
    <mergeCell ref="CS115:CS116"/>
    <mergeCell ref="CT115:CT116"/>
    <mergeCell ref="CF115:CF116"/>
    <mergeCell ref="CG115:CG116"/>
    <mergeCell ref="CH115:CH116"/>
    <mergeCell ref="CJ115:CJ116"/>
    <mergeCell ref="CK115:CK116"/>
    <mergeCell ref="CL115:CL116"/>
    <mergeCell ref="BY115:BY116"/>
    <mergeCell ref="BZ115:BZ116"/>
    <mergeCell ref="CA115:CA116"/>
    <mergeCell ref="CB115:CB116"/>
    <mergeCell ref="CC115:CC116"/>
    <mergeCell ref="CD115:CD116"/>
    <mergeCell ref="BQ115:BQ116"/>
    <mergeCell ref="BR115:BR116"/>
    <mergeCell ref="BS115:BS116"/>
    <mergeCell ref="BU115:BU116"/>
    <mergeCell ref="BV115:BV116"/>
    <mergeCell ref="BW115:BW116"/>
    <mergeCell ref="BI115:BI116"/>
    <mergeCell ref="BJ115:BJ116"/>
    <mergeCell ref="BK115:BK116"/>
    <mergeCell ref="BM115:BM116"/>
    <mergeCell ref="BN115:BN116"/>
    <mergeCell ref="BO115:BO116"/>
    <mergeCell ref="BB115:BB116"/>
    <mergeCell ref="BC115:BC116"/>
    <mergeCell ref="BD115:BD116"/>
    <mergeCell ref="BF115:BF116"/>
    <mergeCell ref="BG115:BG116"/>
    <mergeCell ref="BH115:BH116"/>
    <mergeCell ref="AT115:AT116"/>
    <mergeCell ref="AU115:AU116"/>
    <mergeCell ref="AV115:AV116"/>
    <mergeCell ref="AX115:AX116"/>
    <mergeCell ref="AY115:AY116"/>
    <mergeCell ref="AZ115:AZ116"/>
    <mergeCell ref="AM115:AM116"/>
    <mergeCell ref="AN115:AN116"/>
    <mergeCell ref="AO115:AO116"/>
    <mergeCell ref="AP115:AP116"/>
    <mergeCell ref="AQ115:AQ116"/>
    <mergeCell ref="AR115:AR116"/>
    <mergeCell ref="AI115:AI116"/>
    <mergeCell ref="AJ115:AJ116"/>
    <mergeCell ref="AK115:AK116"/>
    <mergeCell ref="W115:W116"/>
    <mergeCell ref="X115:X116"/>
    <mergeCell ref="Y115:Y116"/>
    <mergeCell ref="AA115:AA116"/>
    <mergeCell ref="AB115:AB116"/>
    <mergeCell ref="AC115:AC116"/>
    <mergeCell ref="A115:A116"/>
    <mergeCell ref="B115:B116"/>
    <mergeCell ref="C115:C116"/>
    <mergeCell ref="D115:D116"/>
    <mergeCell ref="E115:E116"/>
    <mergeCell ref="F115:F116"/>
    <mergeCell ref="A114:R114"/>
    <mergeCell ref="T114:AK114"/>
    <mergeCell ref="AM114:BD114"/>
    <mergeCell ref="P115:P116"/>
    <mergeCell ref="Q115:Q116"/>
    <mergeCell ref="R115:R116"/>
    <mergeCell ref="T115:T116"/>
    <mergeCell ref="U115:U116"/>
    <mergeCell ref="V115:V116"/>
    <mergeCell ref="H115:H116"/>
    <mergeCell ref="I115:I116"/>
    <mergeCell ref="J115:J116"/>
    <mergeCell ref="L115:L116"/>
    <mergeCell ref="M115:M116"/>
    <mergeCell ref="N115:N116"/>
    <mergeCell ref="AE115:AE116"/>
    <mergeCell ref="AF115:AF116"/>
    <mergeCell ref="AG115:AG116"/>
    <mergeCell ref="BF114:BW114"/>
    <mergeCell ref="BY114:CP114"/>
    <mergeCell ref="CR114:DI114"/>
    <mergeCell ref="DC93:DC94"/>
    <mergeCell ref="DD93:DD94"/>
    <mergeCell ref="DE93:DE94"/>
    <mergeCell ref="DG93:DG94"/>
    <mergeCell ref="DH93:DH94"/>
    <mergeCell ref="DI93:DI94"/>
    <mergeCell ref="CU93:CU94"/>
    <mergeCell ref="CV93:CV94"/>
    <mergeCell ref="CW93:CW94"/>
    <mergeCell ref="CY93:CY94"/>
    <mergeCell ref="CZ93:CZ94"/>
    <mergeCell ref="DA93:DA94"/>
    <mergeCell ref="CN93:CN94"/>
    <mergeCell ref="CO93:CO94"/>
    <mergeCell ref="CP93:CP94"/>
    <mergeCell ref="CR93:CR94"/>
    <mergeCell ref="CS93:CS94"/>
    <mergeCell ref="CT93:CT94"/>
    <mergeCell ref="CF93:CF94"/>
    <mergeCell ref="CG93:CG94"/>
    <mergeCell ref="CH93:CH94"/>
    <mergeCell ref="CJ93:CJ94"/>
    <mergeCell ref="CK93:CK94"/>
    <mergeCell ref="CL93:CL94"/>
    <mergeCell ref="BY93:BY94"/>
    <mergeCell ref="BZ93:BZ94"/>
    <mergeCell ref="CA93:CA94"/>
    <mergeCell ref="CB93:CB94"/>
    <mergeCell ref="CC93:CC94"/>
    <mergeCell ref="CD93:CD94"/>
    <mergeCell ref="BQ93:BQ94"/>
    <mergeCell ref="BR93:BR94"/>
    <mergeCell ref="BS93:BS94"/>
    <mergeCell ref="BU93:BU94"/>
    <mergeCell ref="BV93:BV94"/>
    <mergeCell ref="BW93:BW94"/>
    <mergeCell ref="BI93:BI94"/>
    <mergeCell ref="BJ93:BJ94"/>
    <mergeCell ref="BK93:BK94"/>
    <mergeCell ref="BM93:BM94"/>
    <mergeCell ref="BN93:BN94"/>
    <mergeCell ref="BO93:BO94"/>
    <mergeCell ref="BB93:BB94"/>
    <mergeCell ref="BC93:BC94"/>
    <mergeCell ref="BD93:BD94"/>
    <mergeCell ref="BF93:BF94"/>
    <mergeCell ref="BG93:BG94"/>
    <mergeCell ref="BH93:BH94"/>
    <mergeCell ref="AT93:AT94"/>
    <mergeCell ref="AU93:AU94"/>
    <mergeCell ref="AV93:AV94"/>
    <mergeCell ref="AX93:AX94"/>
    <mergeCell ref="AY93:AY94"/>
    <mergeCell ref="AZ93:AZ94"/>
    <mergeCell ref="AM93:AM94"/>
    <mergeCell ref="AN93:AN94"/>
    <mergeCell ref="AO93:AO94"/>
    <mergeCell ref="AP93:AP94"/>
    <mergeCell ref="AQ93:AQ94"/>
    <mergeCell ref="AR93:AR94"/>
    <mergeCell ref="AE93:AE94"/>
    <mergeCell ref="AF93:AF94"/>
    <mergeCell ref="AG93:AG94"/>
    <mergeCell ref="AI93:AI94"/>
    <mergeCell ref="AJ93:AJ94"/>
    <mergeCell ref="AK93:AK94"/>
    <mergeCell ref="W93:W94"/>
    <mergeCell ref="X93:X94"/>
    <mergeCell ref="Y93:Y94"/>
    <mergeCell ref="AA93:AA94"/>
    <mergeCell ref="AB93:AB94"/>
    <mergeCell ref="AC93:AC94"/>
    <mergeCell ref="P93:P94"/>
    <mergeCell ref="Q93:Q94"/>
    <mergeCell ref="R93:R94"/>
    <mergeCell ref="T93:T94"/>
    <mergeCell ref="U93:U94"/>
    <mergeCell ref="V93:V94"/>
    <mergeCell ref="H93:H94"/>
    <mergeCell ref="I93:I94"/>
    <mergeCell ref="J93:J94"/>
    <mergeCell ref="L93:L94"/>
    <mergeCell ref="M93:M94"/>
    <mergeCell ref="N93:N94"/>
    <mergeCell ref="A93:A94"/>
    <mergeCell ref="B93:B94"/>
    <mergeCell ref="C93:C94"/>
    <mergeCell ref="D93:D94"/>
    <mergeCell ref="E93:E94"/>
    <mergeCell ref="F93:F94"/>
    <mergeCell ref="A92:R92"/>
    <mergeCell ref="T92:AK92"/>
    <mergeCell ref="AM92:BD92"/>
    <mergeCell ref="BF92:BW92"/>
    <mergeCell ref="BY92:CP92"/>
    <mergeCell ref="CR92:DI92"/>
    <mergeCell ref="DC71:DC72"/>
    <mergeCell ref="DD71:DD72"/>
    <mergeCell ref="DE71:DE72"/>
    <mergeCell ref="DG71:DG72"/>
    <mergeCell ref="DH71:DH72"/>
    <mergeCell ref="DI71:DI72"/>
    <mergeCell ref="CU71:CU72"/>
    <mergeCell ref="CV71:CV72"/>
    <mergeCell ref="CW71:CW72"/>
    <mergeCell ref="CY71:CY72"/>
    <mergeCell ref="CZ71:CZ72"/>
    <mergeCell ref="DA71:DA72"/>
    <mergeCell ref="CN71:CN72"/>
    <mergeCell ref="CO71:CO72"/>
    <mergeCell ref="CP71:CP72"/>
    <mergeCell ref="CR71:CR72"/>
    <mergeCell ref="CS71:CS72"/>
    <mergeCell ref="CT71:CT72"/>
    <mergeCell ref="CF71:CF72"/>
    <mergeCell ref="CG71:CG72"/>
    <mergeCell ref="CH71:CH72"/>
    <mergeCell ref="CJ71:CJ72"/>
    <mergeCell ref="CK71:CK72"/>
    <mergeCell ref="CL71:CL72"/>
    <mergeCell ref="BY71:BY72"/>
    <mergeCell ref="BZ71:BZ72"/>
    <mergeCell ref="CA71:CA72"/>
    <mergeCell ref="CB71:CB72"/>
    <mergeCell ref="CC71:CC72"/>
    <mergeCell ref="CD71:CD72"/>
    <mergeCell ref="BQ71:BQ72"/>
    <mergeCell ref="BR71:BR72"/>
    <mergeCell ref="BS71:BS72"/>
    <mergeCell ref="BU71:BU72"/>
    <mergeCell ref="BV71:BV72"/>
    <mergeCell ref="BW71:BW72"/>
    <mergeCell ref="BI71:BI72"/>
    <mergeCell ref="BJ71:BJ72"/>
    <mergeCell ref="BK71:BK72"/>
    <mergeCell ref="BM71:BM72"/>
    <mergeCell ref="BN71:BN72"/>
    <mergeCell ref="BO71:BO72"/>
    <mergeCell ref="BB71:BB72"/>
    <mergeCell ref="BC71:BC72"/>
    <mergeCell ref="BD71:BD72"/>
    <mergeCell ref="BF71:BF72"/>
    <mergeCell ref="BG71:BG72"/>
    <mergeCell ref="BH71:BH72"/>
    <mergeCell ref="AT71:AT72"/>
    <mergeCell ref="AU71:AU72"/>
    <mergeCell ref="AV71:AV72"/>
    <mergeCell ref="AX71:AX72"/>
    <mergeCell ref="AY71:AY72"/>
    <mergeCell ref="AZ71:AZ72"/>
    <mergeCell ref="AM71:AM72"/>
    <mergeCell ref="AN71:AN72"/>
    <mergeCell ref="AO71:AO72"/>
    <mergeCell ref="AP71:AP72"/>
    <mergeCell ref="AQ71:AQ72"/>
    <mergeCell ref="AR71:AR72"/>
    <mergeCell ref="AE71:AE72"/>
    <mergeCell ref="AF71:AF72"/>
    <mergeCell ref="AG71:AG72"/>
    <mergeCell ref="AI71:AI72"/>
    <mergeCell ref="AJ71:AJ72"/>
    <mergeCell ref="AK71:AK72"/>
    <mergeCell ref="W71:W72"/>
    <mergeCell ref="X71:X72"/>
    <mergeCell ref="Y71:Y72"/>
    <mergeCell ref="AA71:AA72"/>
    <mergeCell ref="AB71:AB72"/>
    <mergeCell ref="AC71:AC72"/>
    <mergeCell ref="P71:P72"/>
    <mergeCell ref="Q71:Q72"/>
    <mergeCell ref="R71:R72"/>
    <mergeCell ref="T71:T72"/>
    <mergeCell ref="U71:U72"/>
    <mergeCell ref="V71:V72"/>
    <mergeCell ref="H71:H72"/>
    <mergeCell ref="I71:I72"/>
    <mergeCell ref="J71:J72"/>
    <mergeCell ref="L71:L72"/>
    <mergeCell ref="M71:M72"/>
    <mergeCell ref="N71:N72"/>
    <mergeCell ref="A71:A72"/>
    <mergeCell ref="B71:B72"/>
    <mergeCell ref="C71:C72"/>
    <mergeCell ref="D71:D72"/>
    <mergeCell ref="E71:E72"/>
    <mergeCell ref="F71:F72"/>
    <mergeCell ref="A70:R70"/>
    <mergeCell ref="T70:AK70"/>
    <mergeCell ref="AM70:BD70"/>
    <mergeCell ref="BF70:BW70"/>
    <mergeCell ref="BY70:CP70"/>
    <mergeCell ref="CR70:DI70"/>
    <mergeCell ref="A69:R69"/>
    <mergeCell ref="T69:AK69"/>
    <mergeCell ref="AM69:BD69"/>
    <mergeCell ref="BF69:BW69"/>
    <mergeCell ref="BY69:CP69"/>
    <mergeCell ref="CR69:DI69"/>
    <mergeCell ref="DC48:DC49"/>
    <mergeCell ref="DD48:DD49"/>
    <mergeCell ref="DE48:DE49"/>
    <mergeCell ref="DG48:DG49"/>
    <mergeCell ref="DH48:DH49"/>
    <mergeCell ref="DI48:DI49"/>
    <mergeCell ref="CU48:CU49"/>
    <mergeCell ref="CV48:CV49"/>
    <mergeCell ref="CW48:CW49"/>
    <mergeCell ref="CY48:CY49"/>
    <mergeCell ref="CZ48:CZ49"/>
    <mergeCell ref="DA48:DA49"/>
    <mergeCell ref="CN48:CN49"/>
    <mergeCell ref="CO48:CO49"/>
    <mergeCell ref="CP48:CP49"/>
    <mergeCell ref="CR48:CR49"/>
    <mergeCell ref="CS48:CS49"/>
    <mergeCell ref="CT48:CT49"/>
    <mergeCell ref="CF48:CF49"/>
    <mergeCell ref="CG48:CG49"/>
    <mergeCell ref="CH48:CH49"/>
    <mergeCell ref="CJ48:CJ49"/>
    <mergeCell ref="CK48:CK49"/>
    <mergeCell ref="CL48:CL49"/>
    <mergeCell ref="BY48:BY49"/>
    <mergeCell ref="BZ48:BZ49"/>
    <mergeCell ref="CA48:CA49"/>
    <mergeCell ref="CB48:CB49"/>
    <mergeCell ref="CC48:CC49"/>
    <mergeCell ref="CD48:CD49"/>
    <mergeCell ref="BQ48:BQ49"/>
    <mergeCell ref="BR48:BR49"/>
    <mergeCell ref="BS48:BS49"/>
    <mergeCell ref="BU48:BU49"/>
    <mergeCell ref="BV48:BV49"/>
    <mergeCell ref="BW48:BW49"/>
    <mergeCell ref="BI48:BI49"/>
    <mergeCell ref="BJ48:BJ49"/>
    <mergeCell ref="BK48:BK49"/>
    <mergeCell ref="BM48:BM49"/>
    <mergeCell ref="BN48:BN49"/>
    <mergeCell ref="BO48:BO49"/>
    <mergeCell ref="BB48:BB49"/>
    <mergeCell ref="BC48:BC49"/>
    <mergeCell ref="BD48:BD49"/>
    <mergeCell ref="BF48:BF49"/>
    <mergeCell ref="BG48:BG49"/>
    <mergeCell ref="BH48:BH49"/>
    <mergeCell ref="AT48:AT49"/>
    <mergeCell ref="AU48:AU49"/>
    <mergeCell ref="AV48:AV49"/>
    <mergeCell ref="AX48:AX49"/>
    <mergeCell ref="AY48:AY49"/>
    <mergeCell ref="AZ48:AZ49"/>
    <mergeCell ref="AM48:AM49"/>
    <mergeCell ref="AN48:AN49"/>
    <mergeCell ref="AO48:AO49"/>
    <mergeCell ref="AP48:AP49"/>
    <mergeCell ref="AQ48:AQ49"/>
    <mergeCell ref="AR48:AR49"/>
    <mergeCell ref="AI48:AI49"/>
    <mergeCell ref="AJ48:AJ49"/>
    <mergeCell ref="AK48:AK49"/>
    <mergeCell ref="W48:W49"/>
    <mergeCell ref="X48:X49"/>
    <mergeCell ref="Y48:Y49"/>
    <mergeCell ref="AA48:AA49"/>
    <mergeCell ref="AB48:AB49"/>
    <mergeCell ref="AC48:AC49"/>
    <mergeCell ref="A48:A49"/>
    <mergeCell ref="B48:B49"/>
    <mergeCell ref="C48:C49"/>
    <mergeCell ref="D48:D49"/>
    <mergeCell ref="E48:E49"/>
    <mergeCell ref="F48:F49"/>
    <mergeCell ref="A47:R47"/>
    <mergeCell ref="T47:AK47"/>
    <mergeCell ref="AM47:BD47"/>
    <mergeCell ref="P48:P49"/>
    <mergeCell ref="Q48:Q49"/>
    <mergeCell ref="R48:R49"/>
    <mergeCell ref="T48:T49"/>
    <mergeCell ref="U48:U49"/>
    <mergeCell ref="V48:V49"/>
    <mergeCell ref="H48:H49"/>
    <mergeCell ref="I48:I49"/>
    <mergeCell ref="J48:J49"/>
    <mergeCell ref="L48:L49"/>
    <mergeCell ref="M48:M49"/>
    <mergeCell ref="N48:N49"/>
    <mergeCell ref="AE48:AE49"/>
    <mergeCell ref="AF48:AF49"/>
    <mergeCell ref="AG48:AG49"/>
    <mergeCell ref="BF47:BW47"/>
    <mergeCell ref="BY47:CP47"/>
    <mergeCell ref="CR47:DI47"/>
    <mergeCell ref="DC26:DC27"/>
    <mergeCell ref="DD26:DD27"/>
    <mergeCell ref="DE26:DE27"/>
    <mergeCell ref="DG26:DG27"/>
    <mergeCell ref="DH26:DH27"/>
    <mergeCell ref="DI26:DI27"/>
    <mergeCell ref="CU26:CU27"/>
    <mergeCell ref="CV26:CV27"/>
    <mergeCell ref="CW26:CW27"/>
    <mergeCell ref="CY26:CY27"/>
    <mergeCell ref="CZ26:CZ27"/>
    <mergeCell ref="DA26:DA27"/>
    <mergeCell ref="CN26:CN27"/>
    <mergeCell ref="CO26:CO27"/>
    <mergeCell ref="CP26:CP27"/>
    <mergeCell ref="CR26:CR27"/>
    <mergeCell ref="CS26:CS27"/>
    <mergeCell ref="CT26:CT27"/>
    <mergeCell ref="CF26:CF27"/>
    <mergeCell ref="CG26:CG27"/>
    <mergeCell ref="CH26:CH27"/>
    <mergeCell ref="CJ26:CJ27"/>
    <mergeCell ref="CK26:CK27"/>
    <mergeCell ref="CL26:CL27"/>
    <mergeCell ref="BY26:BY27"/>
    <mergeCell ref="BZ26:BZ27"/>
    <mergeCell ref="CA26:CA27"/>
    <mergeCell ref="CB26:CB27"/>
    <mergeCell ref="CC26:CC27"/>
    <mergeCell ref="CD26:CD27"/>
    <mergeCell ref="BQ26:BQ27"/>
    <mergeCell ref="BR26:BR27"/>
    <mergeCell ref="BS26:BS27"/>
    <mergeCell ref="BU26:BU27"/>
    <mergeCell ref="BV26:BV27"/>
    <mergeCell ref="BW26:BW27"/>
    <mergeCell ref="BI26:BI27"/>
    <mergeCell ref="BJ26:BJ27"/>
    <mergeCell ref="BK26:BK27"/>
    <mergeCell ref="BM26:BM27"/>
    <mergeCell ref="BN26:BN27"/>
    <mergeCell ref="BO26:BO27"/>
    <mergeCell ref="BB26:BB27"/>
    <mergeCell ref="BC26:BC27"/>
    <mergeCell ref="BD26:BD27"/>
    <mergeCell ref="BF26:BF27"/>
    <mergeCell ref="BG26:BG27"/>
    <mergeCell ref="BH26:BH27"/>
    <mergeCell ref="AT26:AT27"/>
    <mergeCell ref="AU26:AU27"/>
    <mergeCell ref="AV26:AV27"/>
    <mergeCell ref="AX26:AX27"/>
    <mergeCell ref="AY26:AY27"/>
    <mergeCell ref="AZ26:AZ27"/>
    <mergeCell ref="AM26:AM27"/>
    <mergeCell ref="AN26:AN27"/>
    <mergeCell ref="AO26:AO27"/>
    <mergeCell ref="AP26:AP27"/>
    <mergeCell ref="AQ26:AQ27"/>
    <mergeCell ref="AR26:AR27"/>
    <mergeCell ref="AE26:AE27"/>
    <mergeCell ref="AF26:AF27"/>
    <mergeCell ref="AG26:AG27"/>
    <mergeCell ref="AI26:AI27"/>
    <mergeCell ref="AJ26:AJ27"/>
    <mergeCell ref="AK26:AK27"/>
    <mergeCell ref="W26:W27"/>
    <mergeCell ref="X26:X27"/>
    <mergeCell ref="Y26:Y27"/>
    <mergeCell ref="AA26:AA27"/>
    <mergeCell ref="AB26:AB27"/>
    <mergeCell ref="AC26:AC27"/>
    <mergeCell ref="P26:P27"/>
    <mergeCell ref="Q26:Q27"/>
    <mergeCell ref="R26:R27"/>
    <mergeCell ref="T26:T27"/>
    <mergeCell ref="U26:U27"/>
    <mergeCell ref="V26:V27"/>
    <mergeCell ref="H26:H27"/>
    <mergeCell ref="I26:I27"/>
    <mergeCell ref="J26:J27"/>
    <mergeCell ref="L26:L27"/>
    <mergeCell ref="M26:M27"/>
    <mergeCell ref="N26:N27"/>
    <mergeCell ref="A26:A27"/>
    <mergeCell ref="B26:B27"/>
    <mergeCell ref="C26:C27"/>
    <mergeCell ref="D26:D27"/>
    <mergeCell ref="E26:E27"/>
    <mergeCell ref="F26:F27"/>
    <mergeCell ref="A25:R25"/>
    <mergeCell ref="T25:AK25"/>
    <mergeCell ref="AM25:BD25"/>
    <mergeCell ref="BF25:BW25"/>
    <mergeCell ref="BY25:CP25"/>
    <mergeCell ref="CR25:DI25"/>
    <mergeCell ref="DC4:DC5"/>
    <mergeCell ref="DD4:DD5"/>
    <mergeCell ref="DE4:DE5"/>
    <mergeCell ref="DG4:DG5"/>
    <mergeCell ref="DH4:DH5"/>
    <mergeCell ref="DI4:DI5"/>
    <mergeCell ref="CU4:CU5"/>
    <mergeCell ref="CV4:CV5"/>
    <mergeCell ref="CW4:CW5"/>
    <mergeCell ref="CY4:CY5"/>
    <mergeCell ref="CZ4:CZ5"/>
    <mergeCell ref="DA4:DA5"/>
    <mergeCell ref="CN4:CN5"/>
    <mergeCell ref="CO4:CO5"/>
    <mergeCell ref="CP4:CP5"/>
    <mergeCell ref="CR4:CR5"/>
    <mergeCell ref="CS4:CS5"/>
    <mergeCell ref="CT4:CT5"/>
    <mergeCell ref="CF4:CF5"/>
    <mergeCell ref="CG4:CG5"/>
    <mergeCell ref="CH4:CH5"/>
    <mergeCell ref="CJ4:CJ5"/>
    <mergeCell ref="CK4:CK5"/>
    <mergeCell ref="CL4:CL5"/>
    <mergeCell ref="BY4:BY5"/>
    <mergeCell ref="BZ4:BZ5"/>
    <mergeCell ref="CA4:CA5"/>
    <mergeCell ref="CB4:CB5"/>
    <mergeCell ref="CC4:CC5"/>
    <mergeCell ref="CD4:CD5"/>
    <mergeCell ref="BQ4:BQ5"/>
    <mergeCell ref="BR4:BR5"/>
    <mergeCell ref="BS4:BS5"/>
    <mergeCell ref="BU4:BU5"/>
    <mergeCell ref="BV4:BV5"/>
    <mergeCell ref="BW4:BW5"/>
    <mergeCell ref="BI4:BI5"/>
    <mergeCell ref="BJ4:BJ5"/>
    <mergeCell ref="BK4:BK5"/>
    <mergeCell ref="BM4:BM5"/>
    <mergeCell ref="BN4:BN5"/>
    <mergeCell ref="BO4:BO5"/>
    <mergeCell ref="BB4:BB5"/>
    <mergeCell ref="BC4:BC5"/>
    <mergeCell ref="BD4:BD5"/>
    <mergeCell ref="BF4:BF5"/>
    <mergeCell ref="BG4:BG5"/>
    <mergeCell ref="BH4:BH5"/>
    <mergeCell ref="AT4:AT5"/>
    <mergeCell ref="AU4:AU5"/>
    <mergeCell ref="AV4:AV5"/>
    <mergeCell ref="AX4:AX5"/>
    <mergeCell ref="AY4:AY5"/>
    <mergeCell ref="AZ4:AZ5"/>
    <mergeCell ref="AM4:AM5"/>
    <mergeCell ref="AN4:AN5"/>
    <mergeCell ref="AO4:AO5"/>
    <mergeCell ref="AP4:AP5"/>
    <mergeCell ref="AQ4:AQ5"/>
    <mergeCell ref="AR4:AR5"/>
    <mergeCell ref="AE4:AE5"/>
    <mergeCell ref="AF4:AF5"/>
    <mergeCell ref="AG4:AG5"/>
    <mergeCell ref="AI4:AI5"/>
    <mergeCell ref="AJ4:AJ5"/>
    <mergeCell ref="AK4:AK5"/>
    <mergeCell ref="W4:W5"/>
    <mergeCell ref="X4:X5"/>
    <mergeCell ref="Y4:Y5"/>
    <mergeCell ref="AA4:AA5"/>
    <mergeCell ref="AB4:AB5"/>
    <mergeCell ref="AC4:AC5"/>
    <mergeCell ref="P4:P5"/>
    <mergeCell ref="Q4:Q5"/>
    <mergeCell ref="R4:R5"/>
    <mergeCell ref="T4:T5"/>
    <mergeCell ref="U4:U5"/>
    <mergeCell ref="V4:V5"/>
    <mergeCell ref="H4:H5"/>
    <mergeCell ref="I4:I5"/>
    <mergeCell ref="J4:J5"/>
    <mergeCell ref="L4:L5"/>
    <mergeCell ref="M4:M5"/>
    <mergeCell ref="N4:N5"/>
    <mergeCell ref="A4:A5"/>
    <mergeCell ref="B4:B5"/>
    <mergeCell ref="C4:C5"/>
    <mergeCell ref="D4:D5"/>
    <mergeCell ref="E4:E5"/>
    <mergeCell ref="F4:F5"/>
    <mergeCell ref="A3:R3"/>
    <mergeCell ref="T3:AK3"/>
    <mergeCell ref="AM3:BD3"/>
    <mergeCell ref="BF3:BW3"/>
    <mergeCell ref="BY3:CP3"/>
    <mergeCell ref="CR3:DI3"/>
    <mergeCell ref="A2:R2"/>
    <mergeCell ref="T2:AK2"/>
    <mergeCell ref="AM2:BD2"/>
    <mergeCell ref="BF2:BW2"/>
    <mergeCell ref="BY2:CP2"/>
    <mergeCell ref="CR2:DI2"/>
  </mergeCells>
  <dataValidations count="1">
    <dataValidation type="list" allowBlank="1" showInputMessage="1" showErrorMessage="1" sqref="V1">
      <formula1>Installment</formula1>
    </dataValidation>
  </dataValidations>
  <printOptions horizontalCentered="1" verticalCentered="1"/>
  <pageMargins left="0" right="0" top="0.35433070866141736" bottom="0.35433070866141736" header="0.15748031496062992" footer="0.15748031496062992"/>
  <pageSetup paperSize="9" scale="70" pageOrder="overThenDown" orientation="landscape" horizontalDpi="4294967295" verticalDpi="4294967295" r:id="rId1"/>
  <headerFooter alignWithMargins="0">
    <oddHeader>&amp;F</oddHeader>
    <oddFooter>&amp;L&amp;BHealthCare International Confidential&amp;B&amp;C&amp;D&amp;RPage &amp;P</oddFooter>
  </headerFooter>
  <rowBreaks count="1" manualBreakCount="1">
    <brk id="68" max="16383" man="1"/>
  </rowBreaks>
  <colBreaks count="5" manualBreakCount="5">
    <brk id="18" min="1" max="134" man="1"/>
    <brk id="37" min="1" max="134" man="1"/>
    <brk id="56" min="1" max="134" man="1"/>
    <brk id="75" min="1" max="134" man="1"/>
    <brk id="94" min="1" max="134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view="pageBreakPreview" zoomScaleNormal="100" zoomScaleSheetLayoutView="100" workbookViewId="0">
      <selection activeCell="D29" sqref="D29"/>
    </sheetView>
  </sheetViews>
  <sheetFormatPr defaultRowHeight="12.75" x14ac:dyDescent="0.2"/>
  <cols>
    <col min="1" max="6" width="9.140625" style="63"/>
    <col min="7" max="7" width="2.42578125" style="63" customWidth="1"/>
    <col min="8" max="8" width="10.140625" style="63" customWidth="1"/>
    <col min="9" max="13" width="9.140625" style="63"/>
    <col min="14" max="14" width="12.5703125" style="63" customWidth="1"/>
    <col min="15" max="19" width="9.140625" style="63"/>
    <col min="20" max="20" width="10.140625" style="63" customWidth="1"/>
    <col min="21" max="25" width="9.140625" style="63"/>
    <col min="26" max="26" width="10.140625" style="63" customWidth="1"/>
    <col min="27" max="16384" width="9.140625" style="63"/>
  </cols>
  <sheetData>
    <row r="1" spans="1:30" ht="13.5" thickBot="1" x14ac:dyDescent="0.25">
      <c r="A1" s="60" t="s">
        <v>30</v>
      </c>
      <c r="B1" s="61">
        <v>1.0900000000000001</v>
      </c>
      <c r="C1" s="62" t="s">
        <v>31</v>
      </c>
      <c r="E1" s="60" t="s">
        <v>32</v>
      </c>
      <c r="F1" s="64">
        <v>1.5</v>
      </c>
      <c r="I1" s="65" t="s">
        <v>33</v>
      </c>
      <c r="J1" s="64">
        <v>2</v>
      </c>
      <c r="K1" s="65" t="s">
        <v>34</v>
      </c>
      <c r="L1" s="64">
        <v>1.2</v>
      </c>
      <c r="M1" s="64"/>
      <c r="N1" s="65"/>
      <c r="Q1" s="60" t="s">
        <v>35</v>
      </c>
      <c r="R1" s="61">
        <v>0.04</v>
      </c>
      <c r="U1" s="65"/>
      <c r="W1" s="64"/>
      <c r="X1" s="65"/>
      <c r="Y1" s="64"/>
      <c r="AA1" s="65"/>
    </row>
    <row r="2" spans="1:30" ht="13.5" thickBot="1" x14ac:dyDescent="0.25">
      <c r="A2" s="622" t="s">
        <v>36</v>
      </c>
      <c r="B2" s="623"/>
      <c r="C2" s="623"/>
      <c r="D2" s="626"/>
      <c r="E2" s="626"/>
      <c r="F2" s="626"/>
      <c r="G2" s="626"/>
      <c r="H2" s="626"/>
      <c r="I2" s="626"/>
      <c r="J2" s="626"/>
      <c r="K2" s="626"/>
      <c r="L2" s="627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7"/>
    </row>
    <row r="3" spans="1:30" ht="12.75" customHeight="1" x14ac:dyDescent="0.2">
      <c r="A3" s="640"/>
      <c r="B3" s="642" t="s">
        <v>37</v>
      </c>
      <c r="C3" s="642" t="s">
        <v>38</v>
      </c>
      <c r="D3" s="642" t="s">
        <v>39</v>
      </c>
      <c r="E3" s="636" t="s">
        <v>40</v>
      </c>
      <c r="F3" s="638" t="s">
        <v>41</v>
      </c>
      <c r="G3" s="68"/>
      <c r="H3" s="634" t="s">
        <v>42</v>
      </c>
      <c r="I3" s="642" t="s">
        <v>38</v>
      </c>
      <c r="J3" s="642" t="s">
        <v>43</v>
      </c>
      <c r="K3" s="636" t="s">
        <v>40</v>
      </c>
      <c r="L3" s="638" t="s">
        <v>41</v>
      </c>
      <c r="M3" s="69"/>
      <c r="N3" s="634" t="s">
        <v>44</v>
      </c>
      <c r="O3" s="642" t="s">
        <v>38</v>
      </c>
      <c r="P3" s="642" t="s">
        <v>45</v>
      </c>
      <c r="Q3" s="636" t="s">
        <v>40</v>
      </c>
      <c r="R3" s="638" t="s">
        <v>41</v>
      </c>
      <c r="S3" s="68"/>
      <c r="T3" s="634" t="s">
        <v>46</v>
      </c>
      <c r="U3" s="642" t="s">
        <v>38</v>
      </c>
      <c r="V3" s="642" t="s">
        <v>47</v>
      </c>
      <c r="W3" s="636" t="s">
        <v>40</v>
      </c>
      <c r="X3" s="638" t="s">
        <v>41</v>
      </c>
      <c r="Y3" s="68"/>
      <c r="Z3" s="634" t="s">
        <v>48</v>
      </c>
      <c r="AA3" s="642" t="s">
        <v>38</v>
      </c>
      <c r="AB3" s="642" t="s">
        <v>49</v>
      </c>
      <c r="AC3" s="636" t="s">
        <v>40</v>
      </c>
      <c r="AD3" s="638" t="s">
        <v>41</v>
      </c>
    </row>
    <row r="4" spans="1:30" ht="13.5" customHeight="1" thickBot="1" x14ac:dyDescent="0.25">
      <c r="A4" s="653"/>
      <c r="B4" s="643"/>
      <c r="C4" s="643"/>
      <c r="D4" s="643"/>
      <c r="E4" s="637"/>
      <c r="F4" s="639"/>
      <c r="G4" s="70"/>
      <c r="H4" s="635"/>
      <c r="I4" s="643"/>
      <c r="J4" s="643"/>
      <c r="K4" s="637"/>
      <c r="L4" s="639"/>
      <c r="M4" s="71"/>
      <c r="N4" s="635"/>
      <c r="O4" s="643"/>
      <c r="P4" s="643"/>
      <c r="Q4" s="637"/>
      <c r="R4" s="639"/>
      <c r="S4" s="70"/>
      <c r="T4" s="635"/>
      <c r="U4" s="643"/>
      <c r="V4" s="643"/>
      <c r="W4" s="637"/>
      <c r="X4" s="639"/>
      <c r="Y4" s="70"/>
      <c r="Z4" s="635"/>
      <c r="AA4" s="643"/>
      <c r="AB4" s="643"/>
      <c r="AC4" s="637"/>
      <c r="AD4" s="639"/>
    </row>
    <row r="5" spans="1:30" x14ac:dyDescent="0.2">
      <c r="A5" s="72" t="s">
        <v>50</v>
      </c>
      <c r="B5" s="73">
        <v>427.98</v>
      </c>
      <c r="C5" s="73">
        <v>17.119999999999948</v>
      </c>
      <c r="D5" s="74">
        <v>445.09999999999997</v>
      </c>
      <c r="E5" s="75">
        <v>296.74</v>
      </c>
      <c r="F5" s="76">
        <v>445.1</v>
      </c>
      <c r="G5" s="77"/>
      <c r="H5" s="73">
        <v>267.5</v>
      </c>
      <c r="I5" s="73">
        <v>10.699999999999989</v>
      </c>
      <c r="J5" s="74">
        <v>278.2</v>
      </c>
      <c r="K5" s="75">
        <v>185.47</v>
      </c>
      <c r="L5" s="78">
        <v>278.2</v>
      </c>
      <c r="M5" s="79"/>
      <c r="N5" s="73">
        <v>0</v>
      </c>
      <c r="O5" s="73">
        <v>0</v>
      </c>
      <c r="P5" s="74">
        <v>0</v>
      </c>
      <c r="Q5" s="75">
        <v>0</v>
      </c>
      <c r="R5" s="78">
        <v>0</v>
      </c>
      <c r="S5" s="77"/>
      <c r="T5" s="73">
        <v>0</v>
      </c>
      <c r="U5" s="73">
        <v>0</v>
      </c>
      <c r="V5" s="74">
        <v>0</v>
      </c>
      <c r="W5" s="75">
        <v>0</v>
      </c>
      <c r="X5" s="78">
        <v>0</v>
      </c>
      <c r="Y5" s="77"/>
      <c r="Z5" s="73">
        <v>0</v>
      </c>
      <c r="AA5" s="73">
        <v>0</v>
      </c>
      <c r="AB5" s="74">
        <v>0</v>
      </c>
      <c r="AC5" s="75">
        <v>0</v>
      </c>
      <c r="AD5" s="78">
        <v>0</v>
      </c>
    </row>
    <row r="6" spans="1:30" x14ac:dyDescent="0.2">
      <c r="A6" s="72" t="s">
        <v>51</v>
      </c>
      <c r="B6" s="73">
        <v>427.98</v>
      </c>
      <c r="C6" s="73">
        <v>17.119999999999948</v>
      </c>
      <c r="D6" s="74">
        <v>445.09999999999997</v>
      </c>
      <c r="E6" s="75">
        <v>296.74</v>
      </c>
      <c r="F6" s="76">
        <v>445.1</v>
      </c>
      <c r="G6" s="77"/>
      <c r="H6" s="73">
        <v>267.5</v>
      </c>
      <c r="I6" s="73">
        <v>10.699999999999989</v>
      </c>
      <c r="J6" s="74">
        <v>278.2</v>
      </c>
      <c r="K6" s="75">
        <v>185.47</v>
      </c>
      <c r="L6" s="78">
        <v>278.2</v>
      </c>
      <c r="M6" s="79"/>
      <c r="N6" s="73">
        <v>0</v>
      </c>
      <c r="O6" s="73">
        <v>0</v>
      </c>
      <c r="P6" s="74">
        <v>0</v>
      </c>
      <c r="Q6" s="75">
        <v>0</v>
      </c>
      <c r="R6" s="78">
        <v>0</v>
      </c>
      <c r="S6" s="77"/>
      <c r="T6" s="73">
        <v>0</v>
      </c>
      <c r="U6" s="73">
        <v>0</v>
      </c>
      <c r="V6" s="74">
        <v>0</v>
      </c>
      <c r="W6" s="75">
        <v>0</v>
      </c>
      <c r="X6" s="78">
        <v>0</v>
      </c>
      <c r="Y6" s="77"/>
      <c r="Z6" s="73">
        <v>0</v>
      </c>
      <c r="AA6" s="73">
        <v>0</v>
      </c>
      <c r="AB6" s="74">
        <v>0</v>
      </c>
      <c r="AC6" s="75">
        <v>0</v>
      </c>
      <c r="AD6" s="78">
        <v>0</v>
      </c>
    </row>
    <row r="7" spans="1:30" x14ac:dyDescent="0.2">
      <c r="A7" s="72" t="s">
        <v>52</v>
      </c>
      <c r="B7" s="73">
        <v>427.98</v>
      </c>
      <c r="C7" s="73">
        <v>17.119999999999948</v>
      </c>
      <c r="D7" s="74">
        <v>445.09999999999997</v>
      </c>
      <c r="E7" s="75">
        <v>296.74</v>
      </c>
      <c r="F7" s="76">
        <v>445.1</v>
      </c>
      <c r="G7" s="77"/>
      <c r="H7" s="73">
        <v>267.5</v>
      </c>
      <c r="I7" s="73">
        <v>10.699999999999989</v>
      </c>
      <c r="J7" s="74">
        <v>278.2</v>
      </c>
      <c r="K7" s="75">
        <v>185.47</v>
      </c>
      <c r="L7" s="78">
        <v>278.2</v>
      </c>
      <c r="M7" s="79"/>
      <c r="N7" s="73">
        <v>0</v>
      </c>
      <c r="O7" s="73">
        <v>0</v>
      </c>
      <c r="P7" s="74">
        <v>0</v>
      </c>
      <c r="Q7" s="75">
        <v>0</v>
      </c>
      <c r="R7" s="78">
        <v>0</v>
      </c>
      <c r="S7" s="77"/>
      <c r="T7" s="73">
        <v>0</v>
      </c>
      <c r="U7" s="73">
        <v>0</v>
      </c>
      <c r="V7" s="74">
        <v>0</v>
      </c>
      <c r="W7" s="75">
        <v>0</v>
      </c>
      <c r="X7" s="78">
        <v>0</v>
      </c>
      <c r="Y7" s="77"/>
      <c r="Z7" s="73">
        <v>0</v>
      </c>
      <c r="AA7" s="73">
        <v>0</v>
      </c>
      <c r="AB7" s="74">
        <v>0</v>
      </c>
      <c r="AC7" s="75">
        <v>0</v>
      </c>
      <c r="AD7" s="78">
        <v>0</v>
      </c>
    </row>
    <row r="8" spans="1:30" x14ac:dyDescent="0.2">
      <c r="A8" s="72" t="s">
        <v>53</v>
      </c>
      <c r="B8" s="73">
        <v>427.98</v>
      </c>
      <c r="C8" s="73">
        <v>17.119999999999948</v>
      </c>
      <c r="D8" s="74">
        <v>445.09999999999997</v>
      </c>
      <c r="E8" s="75">
        <v>296.74</v>
      </c>
      <c r="F8" s="76">
        <v>445.1</v>
      </c>
      <c r="G8" s="77"/>
      <c r="H8" s="73">
        <v>267.5</v>
      </c>
      <c r="I8" s="73">
        <v>10.699999999999989</v>
      </c>
      <c r="J8" s="74">
        <v>278.2</v>
      </c>
      <c r="K8" s="75">
        <v>185.47</v>
      </c>
      <c r="L8" s="78">
        <v>278.2</v>
      </c>
      <c r="M8" s="79"/>
      <c r="N8" s="73">
        <v>0</v>
      </c>
      <c r="O8" s="73">
        <v>0</v>
      </c>
      <c r="P8" s="74">
        <v>0</v>
      </c>
      <c r="Q8" s="75">
        <v>0</v>
      </c>
      <c r="R8" s="78">
        <v>0</v>
      </c>
      <c r="S8" s="77"/>
      <c r="T8" s="73">
        <v>0</v>
      </c>
      <c r="U8" s="73">
        <v>0</v>
      </c>
      <c r="V8" s="74">
        <v>0</v>
      </c>
      <c r="W8" s="75">
        <v>0</v>
      </c>
      <c r="X8" s="78">
        <v>0</v>
      </c>
      <c r="Y8" s="77"/>
      <c r="Z8" s="73">
        <v>0</v>
      </c>
      <c r="AA8" s="73">
        <v>0</v>
      </c>
      <c r="AB8" s="74">
        <v>0</v>
      </c>
      <c r="AC8" s="75">
        <v>0</v>
      </c>
      <c r="AD8" s="78">
        <v>0</v>
      </c>
    </row>
    <row r="9" spans="1:30" x14ac:dyDescent="0.2">
      <c r="A9" s="72" t="s">
        <v>54</v>
      </c>
      <c r="B9" s="73">
        <v>427.98</v>
      </c>
      <c r="C9" s="73">
        <v>17.119999999999948</v>
      </c>
      <c r="D9" s="74">
        <v>445.09999999999997</v>
      </c>
      <c r="E9" s="75">
        <v>296.74</v>
      </c>
      <c r="F9" s="76">
        <v>445.1</v>
      </c>
      <c r="G9" s="77"/>
      <c r="H9" s="73">
        <v>267.5</v>
      </c>
      <c r="I9" s="73">
        <v>10.699999999999989</v>
      </c>
      <c r="J9" s="74">
        <v>278.2</v>
      </c>
      <c r="K9" s="75">
        <v>185.47</v>
      </c>
      <c r="L9" s="78">
        <v>278.2</v>
      </c>
      <c r="M9" s="79"/>
      <c r="N9" s="73">
        <v>0</v>
      </c>
      <c r="O9" s="73">
        <v>0</v>
      </c>
      <c r="P9" s="74">
        <v>0</v>
      </c>
      <c r="Q9" s="75">
        <v>0</v>
      </c>
      <c r="R9" s="78">
        <v>0</v>
      </c>
      <c r="S9" s="77"/>
      <c r="T9" s="73">
        <v>0</v>
      </c>
      <c r="U9" s="73">
        <v>0</v>
      </c>
      <c r="V9" s="74">
        <v>0</v>
      </c>
      <c r="W9" s="75">
        <v>0</v>
      </c>
      <c r="X9" s="78">
        <v>0</v>
      </c>
      <c r="Y9" s="77"/>
      <c r="Z9" s="73">
        <v>0</v>
      </c>
      <c r="AA9" s="73">
        <v>0</v>
      </c>
      <c r="AB9" s="74">
        <v>0</v>
      </c>
      <c r="AC9" s="75">
        <v>0</v>
      </c>
      <c r="AD9" s="78">
        <v>0</v>
      </c>
    </row>
    <row r="10" spans="1:30" x14ac:dyDescent="0.2">
      <c r="A10" s="72" t="s">
        <v>55</v>
      </c>
      <c r="B10" s="73">
        <v>427.98</v>
      </c>
      <c r="C10" s="73">
        <v>17.119999999999948</v>
      </c>
      <c r="D10" s="74">
        <v>445.09999999999997</v>
      </c>
      <c r="E10" s="75">
        <v>296.74</v>
      </c>
      <c r="F10" s="76">
        <v>445.1</v>
      </c>
      <c r="G10" s="77"/>
      <c r="H10" s="73">
        <v>267.5</v>
      </c>
      <c r="I10" s="73">
        <v>10.699999999999989</v>
      </c>
      <c r="J10" s="74">
        <v>278.2</v>
      </c>
      <c r="K10" s="75">
        <v>185.47</v>
      </c>
      <c r="L10" s="78">
        <v>278.2</v>
      </c>
      <c r="M10" s="79"/>
      <c r="N10" s="73">
        <v>0</v>
      </c>
      <c r="O10" s="73">
        <v>0</v>
      </c>
      <c r="P10" s="74">
        <v>0</v>
      </c>
      <c r="Q10" s="75">
        <v>0</v>
      </c>
      <c r="R10" s="78">
        <v>0</v>
      </c>
      <c r="S10" s="77"/>
      <c r="T10" s="73">
        <v>0</v>
      </c>
      <c r="U10" s="73">
        <v>0</v>
      </c>
      <c r="V10" s="74">
        <v>0</v>
      </c>
      <c r="W10" s="75">
        <v>0</v>
      </c>
      <c r="X10" s="78">
        <v>0</v>
      </c>
      <c r="Y10" s="77"/>
      <c r="Z10" s="73">
        <v>0</v>
      </c>
      <c r="AA10" s="73">
        <v>0</v>
      </c>
      <c r="AB10" s="74">
        <v>0</v>
      </c>
      <c r="AC10" s="75">
        <v>0</v>
      </c>
      <c r="AD10" s="78">
        <v>0</v>
      </c>
    </row>
    <row r="11" spans="1:30" x14ac:dyDescent="0.2">
      <c r="A11" s="72" t="s">
        <v>56</v>
      </c>
      <c r="B11" s="73">
        <v>427.98</v>
      </c>
      <c r="C11" s="73">
        <v>17.119999999999948</v>
      </c>
      <c r="D11" s="74">
        <v>445.09999999999997</v>
      </c>
      <c r="E11" s="75">
        <v>296.74</v>
      </c>
      <c r="F11" s="76">
        <v>445.1</v>
      </c>
      <c r="G11" s="77"/>
      <c r="H11" s="73">
        <v>267.5</v>
      </c>
      <c r="I11" s="73">
        <v>10.699999999999989</v>
      </c>
      <c r="J11" s="74">
        <v>278.2</v>
      </c>
      <c r="K11" s="75">
        <v>185.47</v>
      </c>
      <c r="L11" s="78">
        <v>278.2</v>
      </c>
      <c r="M11" s="79"/>
      <c r="N11" s="73">
        <v>0</v>
      </c>
      <c r="O11" s="73">
        <v>0</v>
      </c>
      <c r="P11" s="74">
        <v>0</v>
      </c>
      <c r="Q11" s="75">
        <v>0</v>
      </c>
      <c r="R11" s="78">
        <v>0</v>
      </c>
      <c r="S11" s="77"/>
      <c r="T11" s="73">
        <v>0</v>
      </c>
      <c r="U11" s="73">
        <v>0</v>
      </c>
      <c r="V11" s="74">
        <v>0</v>
      </c>
      <c r="W11" s="75">
        <v>0</v>
      </c>
      <c r="X11" s="78">
        <v>0</v>
      </c>
      <c r="Y11" s="77"/>
      <c r="Z11" s="73">
        <v>0</v>
      </c>
      <c r="AA11" s="73">
        <v>0</v>
      </c>
      <c r="AB11" s="74">
        <v>0</v>
      </c>
      <c r="AC11" s="75">
        <v>0</v>
      </c>
      <c r="AD11" s="78">
        <v>0</v>
      </c>
    </row>
    <row r="12" spans="1:30" x14ac:dyDescent="0.2">
      <c r="A12" s="72" t="s">
        <v>57</v>
      </c>
      <c r="B12" s="73">
        <v>427.98</v>
      </c>
      <c r="C12" s="73">
        <v>17.119999999999948</v>
      </c>
      <c r="D12" s="74">
        <v>445.09999999999997</v>
      </c>
      <c r="E12" s="75">
        <v>296.74</v>
      </c>
      <c r="F12" s="76">
        <v>445.1</v>
      </c>
      <c r="G12" s="77"/>
      <c r="H12" s="73">
        <v>267.5</v>
      </c>
      <c r="I12" s="73">
        <v>10.699999999999989</v>
      </c>
      <c r="J12" s="74">
        <v>278.2</v>
      </c>
      <c r="K12" s="75">
        <v>185.47</v>
      </c>
      <c r="L12" s="78">
        <v>278.2</v>
      </c>
      <c r="M12" s="79"/>
      <c r="N12" s="73">
        <v>0</v>
      </c>
      <c r="O12" s="73">
        <v>0</v>
      </c>
      <c r="P12" s="74">
        <v>0</v>
      </c>
      <c r="Q12" s="75">
        <v>0</v>
      </c>
      <c r="R12" s="78">
        <v>0</v>
      </c>
      <c r="S12" s="77"/>
      <c r="T12" s="73">
        <v>0</v>
      </c>
      <c r="U12" s="73">
        <v>0</v>
      </c>
      <c r="V12" s="74">
        <v>0</v>
      </c>
      <c r="W12" s="75">
        <v>0</v>
      </c>
      <c r="X12" s="78">
        <v>0</v>
      </c>
      <c r="Y12" s="77"/>
      <c r="Z12" s="73">
        <v>0</v>
      </c>
      <c r="AA12" s="73">
        <v>0</v>
      </c>
      <c r="AB12" s="74">
        <v>0</v>
      </c>
      <c r="AC12" s="75">
        <v>0</v>
      </c>
      <c r="AD12" s="78">
        <v>0</v>
      </c>
    </row>
    <row r="13" spans="1:30" x14ac:dyDescent="0.2">
      <c r="A13" s="72" t="s">
        <v>58</v>
      </c>
      <c r="B13" s="73">
        <v>427.98</v>
      </c>
      <c r="C13" s="73">
        <v>17.119999999999948</v>
      </c>
      <c r="D13" s="74">
        <v>445.09999999999997</v>
      </c>
      <c r="E13" s="75">
        <v>296.74</v>
      </c>
      <c r="F13" s="76">
        <v>445.1</v>
      </c>
      <c r="G13" s="77"/>
      <c r="H13" s="73">
        <v>267.5</v>
      </c>
      <c r="I13" s="73">
        <v>10.699999999999989</v>
      </c>
      <c r="J13" s="74">
        <v>278.2</v>
      </c>
      <c r="K13" s="75">
        <v>185.47</v>
      </c>
      <c r="L13" s="78">
        <v>278.2</v>
      </c>
      <c r="M13" s="79"/>
      <c r="N13" s="73">
        <v>0</v>
      </c>
      <c r="O13" s="73">
        <v>0</v>
      </c>
      <c r="P13" s="74">
        <v>0</v>
      </c>
      <c r="Q13" s="75">
        <v>0</v>
      </c>
      <c r="R13" s="78">
        <v>0</v>
      </c>
      <c r="S13" s="77"/>
      <c r="T13" s="73">
        <v>0</v>
      </c>
      <c r="U13" s="73">
        <v>0</v>
      </c>
      <c r="V13" s="74">
        <v>0</v>
      </c>
      <c r="W13" s="75">
        <v>0</v>
      </c>
      <c r="X13" s="78">
        <v>0</v>
      </c>
      <c r="Y13" s="77"/>
      <c r="Z13" s="73">
        <v>0</v>
      </c>
      <c r="AA13" s="73">
        <v>0</v>
      </c>
      <c r="AB13" s="74">
        <v>0</v>
      </c>
      <c r="AC13" s="75">
        <v>0</v>
      </c>
      <c r="AD13" s="78">
        <v>0</v>
      </c>
    </row>
    <row r="14" spans="1:30" x14ac:dyDescent="0.2">
      <c r="A14" s="72" t="s">
        <v>59</v>
      </c>
      <c r="B14" s="73">
        <v>427.98</v>
      </c>
      <c r="C14" s="73">
        <v>17.119999999999948</v>
      </c>
      <c r="D14" s="74">
        <v>445.09999999999997</v>
      </c>
      <c r="E14" s="75">
        <v>296.74</v>
      </c>
      <c r="F14" s="76">
        <v>445.1</v>
      </c>
      <c r="G14" s="77"/>
      <c r="H14" s="73">
        <v>267.5</v>
      </c>
      <c r="I14" s="73">
        <v>10.699999999999989</v>
      </c>
      <c r="J14" s="74">
        <v>278.2</v>
      </c>
      <c r="K14" s="75">
        <v>185.47</v>
      </c>
      <c r="L14" s="78">
        <v>278.2</v>
      </c>
      <c r="M14" s="79"/>
      <c r="N14" s="73">
        <v>0</v>
      </c>
      <c r="O14" s="73">
        <v>0</v>
      </c>
      <c r="P14" s="74">
        <v>0</v>
      </c>
      <c r="Q14" s="75">
        <v>0</v>
      </c>
      <c r="R14" s="78">
        <v>0</v>
      </c>
      <c r="S14" s="77"/>
      <c r="T14" s="73">
        <v>0</v>
      </c>
      <c r="U14" s="73">
        <v>0</v>
      </c>
      <c r="V14" s="74">
        <v>0</v>
      </c>
      <c r="W14" s="75">
        <v>0</v>
      </c>
      <c r="X14" s="78">
        <v>0</v>
      </c>
      <c r="Y14" s="77"/>
      <c r="Z14" s="73">
        <v>0</v>
      </c>
      <c r="AA14" s="73">
        <v>0</v>
      </c>
      <c r="AB14" s="74">
        <v>0</v>
      </c>
      <c r="AC14" s="75">
        <v>0</v>
      </c>
      <c r="AD14" s="78">
        <v>0</v>
      </c>
    </row>
    <row r="15" spans="1:30" x14ac:dyDescent="0.2">
      <c r="A15" s="72" t="s">
        <v>60</v>
      </c>
      <c r="B15" s="73">
        <v>427.98</v>
      </c>
      <c r="C15" s="73">
        <v>17.119999999999948</v>
      </c>
      <c r="D15" s="74">
        <v>445.09999999999997</v>
      </c>
      <c r="E15" s="75">
        <v>296.74</v>
      </c>
      <c r="F15" s="76">
        <v>445.1</v>
      </c>
      <c r="G15" s="77"/>
      <c r="H15" s="73">
        <v>267.5</v>
      </c>
      <c r="I15" s="73">
        <v>10.699999999999989</v>
      </c>
      <c r="J15" s="74">
        <v>278.2</v>
      </c>
      <c r="K15" s="75">
        <v>185.47</v>
      </c>
      <c r="L15" s="78">
        <v>278.2</v>
      </c>
      <c r="M15" s="79"/>
      <c r="N15" s="73">
        <v>0</v>
      </c>
      <c r="O15" s="73">
        <v>0</v>
      </c>
      <c r="P15" s="74">
        <v>0</v>
      </c>
      <c r="Q15" s="75">
        <v>0</v>
      </c>
      <c r="R15" s="78">
        <v>0</v>
      </c>
      <c r="S15" s="77"/>
      <c r="T15" s="73">
        <v>0</v>
      </c>
      <c r="U15" s="73">
        <v>0</v>
      </c>
      <c r="V15" s="74">
        <v>0</v>
      </c>
      <c r="W15" s="75">
        <v>0</v>
      </c>
      <c r="X15" s="78">
        <v>0</v>
      </c>
      <c r="Y15" s="77"/>
      <c r="Z15" s="73">
        <v>0</v>
      </c>
      <c r="AA15" s="73">
        <v>0</v>
      </c>
      <c r="AB15" s="74">
        <v>0</v>
      </c>
      <c r="AC15" s="75">
        <v>0</v>
      </c>
      <c r="AD15" s="78">
        <v>0</v>
      </c>
    </row>
    <row r="16" spans="1:30" x14ac:dyDescent="0.2">
      <c r="A16" s="72" t="s">
        <v>61</v>
      </c>
      <c r="B16" s="73">
        <v>427.98</v>
      </c>
      <c r="C16" s="73">
        <v>17.119999999999948</v>
      </c>
      <c r="D16" s="74">
        <v>445.09999999999997</v>
      </c>
      <c r="E16" s="75">
        <v>296.74</v>
      </c>
      <c r="F16" s="76">
        <v>445.1</v>
      </c>
      <c r="G16" s="77"/>
      <c r="H16" s="73">
        <v>401.24</v>
      </c>
      <c r="I16" s="73">
        <v>16.049999999999955</v>
      </c>
      <c r="J16" s="74">
        <v>417.28999999999996</v>
      </c>
      <c r="K16" s="75">
        <v>278.2</v>
      </c>
      <c r="L16" s="78">
        <v>417.29</v>
      </c>
      <c r="M16" s="79"/>
      <c r="N16" s="73">
        <v>0</v>
      </c>
      <c r="O16" s="73">
        <v>0</v>
      </c>
      <c r="P16" s="74">
        <v>0</v>
      </c>
      <c r="Q16" s="75">
        <v>0</v>
      </c>
      <c r="R16" s="78">
        <v>0</v>
      </c>
      <c r="S16" s="77"/>
      <c r="T16" s="73">
        <v>0</v>
      </c>
      <c r="U16" s="73">
        <v>0</v>
      </c>
      <c r="V16" s="74">
        <v>0</v>
      </c>
      <c r="W16" s="75">
        <v>0</v>
      </c>
      <c r="X16" s="78">
        <v>0</v>
      </c>
      <c r="Y16" s="77"/>
      <c r="Z16" s="73">
        <v>0</v>
      </c>
      <c r="AA16" s="73">
        <v>0</v>
      </c>
      <c r="AB16" s="74">
        <v>0</v>
      </c>
      <c r="AC16" s="75">
        <v>0</v>
      </c>
      <c r="AD16" s="78">
        <v>0</v>
      </c>
    </row>
    <row r="17" spans="1:30" x14ac:dyDescent="0.2">
      <c r="A17" s="72" t="s">
        <v>62</v>
      </c>
      <c r="B17" s="73">
        <v>427.98</v>
      </c>
      <c r="C17" s="73">
        <v>17.119999999999948</v>
      </c>
      <c r="D17" s="74">
        <v>445.09999999999997</v>
      </c>
      <c r="E17" s="75">
        <v>296.74</v>
      </c>
      <c r="F17" s="76">
        <v>445.1</v>
      </c>
      <c r="G17" s="77"/>
      <c r="H17" s="73">
        <v>802.43</v>
      </c>
      <c r="I17" s="73">
        <v>32.100000000000023</v>
      </c>
      <c r="J17" s="74">
        <v>834.53</v>
      </c>
      <c r="K17" s="75">
        <v>556.36</v>
      </c>
      <c r="L17" s="78">
        <v>834.53</v>
      </c>
      <c r="M17" s="79"/>
      <c r="N17" s="73">
        <v>0</v>
      </c>
      <c r="O17" s="73">
        <v>0</v>
      </c>
      <c r="P17" s="74">
        <v>0</v>
      </c>
      <c r="Q17" s="75">
        <v>0</v>
      </c>
      <c r="R17" s="78">
        <v>0</v>
      </c>
      <c r="S17" s="77"/>
      <c r="T17" s="73">
        <v>0</v>
      </c>
      <c r="U17" s="73">
        <v>0</v>
      </c>
      <c r="V17" s="74">
        <v>0</v>
      </c>
      <c r="W17" s="75">
        <v>0</v>
      </c>
      <c r="X17" s="78">
        <v>0</v>
      </c>
      <c r="Y17" s="77"/>
      <c r="Z17" s="73">
        <v>0</v>
      </c>
      <c r="AA17" s="73">
        <v>0</v>
      </c>
      <c r="AB17" s="74">
        <v>0</v>
      </c>
      <c r="AC17" s="75">
        <v>0</v>
      </c>
      <c r="AD17" s="78">
        <v>0</v>
      </c>
    </row>
    <row r="18" spans="1:30" x14ac:dyDescent="0.2">
      <c r="A18" s="72" t="s">
        <v>63</v>
      </c>
      <c r="B18" s="73">
        <v>427.98</v>
      </c>
      <c r="C18" s="73">
        <v>17.119999999999948</v>
      </c>
      <c r="D18" s="74">
        <v>445.09999999999997</v>
      </c>
      <c r="E18" s="75">
        <v>296.74</v>
      </c>
      <c r="F18" s="76">
        <v>445.1</v>
      </c>
      <c r="G18" s="77"/>
      <c r="H18" s="73">
        <v>962.92</v>
      </c>
      <c r="I18" s="73">
        <v>38.519999999999982</v>
      </c>
      <c r="J18" s="74">
        <v>1001.4399999999999</v>
      </c>
      <c r="K18" s="75">
        <v>667.63</v>
      </c>
      <c r="L18" s="78">
        <v>1001.44</v>
      </c>
      <c r="M18" s="79"/>
      <c r="N18" s="73">
        <v>0</v>
      </c>
      <c r="O18" s="73">
        <v>0</v>
      </c>
      <c r="P18" s="74">
        <v>0</v>
      </c>
      <c r="Q18" s="75">
        <v>0</v>
      </c>
      <c r="R18" s="78">
        <v>0</v>
      </c>
      <c r="S18" s="77"/>
      <c r="T18" s="73">
        <v>0</v>
      </c>
      <c r="U18" s="73">
        <v>0</v>
      </c>
      <c r="V18" s="74">
        <v>0</v>
      </c>
      <c r="W18" s="75">
        <v>0</v>
      </c>
      <c r="X18" s="78">
        <v>0</v>
      </c>
      <c r="Y18" s="77"/>
      <c r="Z18" s="73">
        <v>0</v>
      </c>
      <c r="AA18" s="73">
        <v>0</v>
      </c>
      <c r="AB18" s="74">
        <v>0</v>
      </c>
      <c r="AC18" s="75">
        <v>0</v>
      </c>
      <c r="AD18" s="78">
        <v>0</v>
      </c>
    </row>
    <row r="19" spans="1:30" x14ac:dyDescent="0.2">
      <c r="A19" s="72" t="s">
        <v>64</v>
      </c>
      <c r="B19" s="73">
        <v>427.98</v>
      </c>
      <c r="C19" s="73">
        <v>17.119999999999948</v>
      </c>
      <c r="D19" s="74">
        <v>445.09999999999997</v>
      </c>
      <c r="E19" s="75">
        <v>296.74</v>
      </c>
      <c r="F19" s="76">
        <v>445.1</v>
      </c>
      <c r="G19" s="77"/>
      <c r="H19" s="73">
        <v>1155.5</v>
      </c>
      <c r="I19" s="73">
        <v>46.220000000000027</v>
      </c>
      <c r="J19" s="74">
        <v>1201.72</v>
      </c>
      <c r="K19" s="75">
        <v>801.15</v>
      </c>
      <c r="L19" s="78">
        <v>1201.72</v>
      </c>
      <c r="M19" s="79"/>
      <c r="N19" s="73">
        <v>0</v>
      </c>
      <c r="O19" s="73">
        <v>0</v>
      </c>
      <c r="P19" s="74">
        <v>0</v>
      </c>
      <c r="Q19" s="75">
        <v>0</v>
      </c>
      <c r="R19" s="78">
        <v>0</v>
      </c>
      <c r="S19" s="77"/>
      <c r="T19" s="73">
        <v>0</v>
      </c>
      <c r="U19" s="73">
        <v>0</v>
      </c>
      <c r="V19" s="74">
        <v>0</v>
      </c>
      <c r="W19" s="75">
        <v>0</v>
      </c>
      <c r="X19" s="78">
        <v>0</v>
      </c>
      <c r="Y19" s="77"/>
      <c r="Z19" s="73">
        <v>0</v>
      </c>
      <c r="AA19" s="73">
        <v>0</v>
      </c>
      <c r="AB19" s="74">
        <v>0</v>
      </c>
      <c r="AC19" s="75">
        <v>0</v>
      </c>
      <c r="AD19" s="78">
        <v>0</v>
      </c>
    </row>
    <row r="20" spans="1:30" x14ac:dyDescent="0.2">
      <c r="A20" s="72" t="s">
        <v>65</v>
      </c>
      <c r="B20" s="73">
        <v>427.98</v>
      </c>
      <c r="C20" s="73">
        <v>17.119999999999948</v>
      </c>
      <c r="D20" s="74">
        <v>445.09999999999997</v>
      </c>
      <c r="E20" s="75">
        <v>296.74</v>
      </c>
      <c r="F20" s="76">
        <v>445.1</v>
      </c>
      <c r="G20" s="77"/>
      <c r="H20" s="73">
        <v>1386.59</v>
      </c>
      <c r="I20" s="73">
        <v>55.470000000000027</v>
      </c>
      <c r="J20" s="74">
        <v>1442.06</v>
      </c>
      <c r="K20" s="75">
        <v>961.38</v>
      </c>
      <c r="L20" s="78">
        <v>1442.06</v>
      </c>
      <c r="M20" s="79"/>
      <c r="N20" s="73">
        <v>0</v>
      </c>
      <c r="O20" s="73">
        <v>0</v>
      </c>
      <c r="P20" s="74">
        <v>0</v>
      </c>
      <c r="Q20" s="75">
        <v>0</v>
      </c>
      <c r="R20" s="78">
        <v>0</v>
      </c>
      <c r="S20" s="77"/>
      <c r="T20" s="73">
        <v>0</v>
      </c>
      <c r="U20" s="73">
        <v>0</v>
      </c>
      <c r="V20" s="74">
        <v>0</v>
      </c>
      <c r="W20" s="75">
        <v>0</v>
      </c>
      <c r="X20" s="78">
        <v>0</v>
      </c>
      <c r="Y20" s="77"/>
      <c r="Z20" s="73">
        <v>0</v>
      </c>
      <c r="AA20" s="73">
        <v>0</v>
      </c>
      <c r="AB20" s="74">
        <v>0</v>
      </c>
      <c r="AC20" s="75">
        <v>0</v>
      </c>
      <c r="AD20" s="78">
        <v>0</v>
      </c>
    </row>
    <row r="21" spans="1:30" x14ac:dyDescent="0.2">
      <c r="A21" s="72" t="s">
        <v>66</v>
      </c>
      <c r="B21" s="73">
        <v>427.98</v>
      </c>
      <c r="C21" s="73">
        <v>17.119999999999948</v>
      </c>
      <c r="D21" s="74">
        <v>445.09999999999997</v>
      </c>
      <c r="E21" s="75">
        <v>296.74</v>
      </c>
      <c r="F21" s="76">
        <v>445.1</v>
      </c>
      <c r="G21" s="77"/>
      <c r="H21" s="73">
        <v>1663.91</v>
      </c>
      <c r="I21" s="73">
        <v>66.559999999999945</v>
      </c>
      <c r="J21" s="74">
        <v>1730.47</v>
      </c>
      <c r="K21" s="75">
        <v>1153.6500000000001</v>
      </c>
      <c r="L21" s="78">
        <v>1730.47</v>
      </c>
      <c r="M21" s="79"/>
      <c r="N21" s="73">
        <v>0</v>
      </c>
      <c r="O21" s="73">
        <v>0</v>
      </c>
      <c r="P21" s="74">
        <v>0</v>
      </c>
      <c r="Q21" s="75">
        <v>0</v>
      </c>
      <c r="R21" s="78">
        <v>0</v>
      </c>
      <c r="S21" s="77"/>
      <c r="T21" s="73">
        <v>0</v>
      </c>
      <c r="U21" s="73">
        <v>0</v>
      </c>
      <c r="V21" s="74">
        <v>0</v>
      </c>
      <c r="W21" s="75">
        <v>0</v>
      </c>
      <c r="X21" s="78">
        <v>0</v>
      </c>
      <c r="Y21" s="77"/>
      <c r="Z21" s="73">
        <v>0</v>
      </c>
      <c r="AA21" s="73">
        <v>0</v>
      </c>
      <c r="AB21" s="74">
        <v>0</v>
      </c>
      <c r="AC21" s="75">
        <v>0</v>
      </c>
      <c r="AD21" s="78">
        <v>0</v>
      </c>
    </row>
    <row r="22" spans="1:30" x14ac:dyDescent="0.2">
      <c r="A22" s="72" t="s">
        <v>67</v>
      </c>
      <c r="B22" s="73">
        <v>427.98</v>
      </c>
      <c r="C22" s="73">
        <v>17.119999999999948</v>
      </c>
      <c r="D22" s="74">
        <v>445.09999999999997</v>
      </c>
      <c r="E22" s="75">
        <v>296.74</v>
      </c>
      <c r="F22" s="76">
        <v>445.1</v>
      </c>
      <c r="G22" s="77"/>
      <c r="H22" s="73">
        <v>1996.68</v>
      </c>
      <c r="I22" s="73">
        <v>79.870000000000118</v>
      </c>
      <c r="J22" s="74">
        <v>2076.5500000000002</v>
      </c>
      <c r="K22" s="75">
        <v>1384.37</v>
      </c>
      <c r="L22" s="78">
        <v>2076.5500000000002</v>
      </c>
      <c r="M22" s="79"/>
      <c r="N22" s="73">
        <v>0</v>
      </c>
      <c r="O22" s="73">
        <v>0</v>
      </c>
      <c r="P22" s="74">
        <v>0</v>
      </c>
      <c r="Q22" s="75">
        <v>0</v>
      </c>
      <c r="R22" s="78">
        <v>0</v>
      </c>
      <c r="S22" s="77"/>
      <c r="T22" s="73">
        <v>0</v>
      </c>
      <c r="U22" s="73">
        <v>0</v>
      </c>
      <c r="V22" s="74">
        <v>0</v>
      </c>
      <c r="W22" s="75">
        <v>0</v>
      </c>
      <c r="X22" s="78">
        <v>0</v>
      </c>
      <c r="Y22" s="77"/>
      <c r="Z22" s="73">
        <v>0</v>
      </c>
      <c r="AA22" s="73">
        <v>0</v>
      </c>
      <c r="AB22" s="74">
        <v>0</v>
      </c>
      <c r="AC22" s="75">
        <v>0</v>
      </c>
      <c r="AD22" s="78">
        <v>0</v>
      </c>
    </row>
    <row r="23" spans="1:30" ht="13.5" thickBot="1" x14ac:dyDescent="0.25">
      <c r="A23" s="80" t="s">
        <v>68</v>
      </c>
      <c r="B23" s="81">
        <v>427.98</v>
      </c>
      <c r="C23" s="81">
        <v>17.119999999999948</v>
      </c>
      <c r="D23" s="82">
        <v>445.09999999999997</v>
      </c>
      <c r="E23" s="83">
        <v>296.74</v>
      </c>
      <c r="F23" s="84">
        <v>445.1</v>
      </c>
      <c r="G23" s="85"/>
      <c r="H23" s="81">
        <v>2396.0300000000002</v>
      </c>
      <c r="I23" s="81">
        <v>95.849999999999909</v>
      </c>
      <c r="J23" s="82">
        <v>2491.88</v>
      </c>
      <c r="K23" s="83">
        <v>1661.26</v>
      </c>
      <c r="L23" s="86">
        <v>2491.88</v>
      </c>
      <c r="M23" s="87"/>
      <c r="N23" s="81">
        <v>0</v>
      </c>
      <c r="O23" s="81">
        <v>0</v>
      </c>
      <c r="P23" s="82">
        <v>0</v>
      </c>
      <c r="Q23" s="83">
        <v>0</v>
      </c>
      <c r="R23" s="86">
        <v>0</v>
      </c>
      <c r="S23" s="85"/>
      <c r="T23" s="81">
        <v>0</v>
      </c>
      <c r="U23" s="81">
        <v>0</v>
      </c>
      <c r="V23" s="82">
        <v>0</v>
      </c>
      <c r="W23" s="83">
        <v>0</v>
      </c>
      <c r="X23" s="86">
        <v>0</v>
      </c>
      <c r="Y23" s="85"/>
      <c r="Z23" s="81">
        <v>0</v>
      </c>
      <c r="AA23" s="81">
        <v>0</v>
      </c>
      <c r="AB23" s="82">
        <v>0</v>
      </c>
      <c r="AC23" s="83">
        <v>0</v>
      </c>
      <c r="AD23" s="86">
        <v>0</v>
      </c>
    </row>
    <row r="25" spans="1:30" ht="13.5" thickBot="1" x14ac:dyDescent="0.25">
      <c r="N25" s="88" t="s">
        <v>69</v>
      </c>
      <c r="T25" s="88" t="s">
        <v>69</v>
      </c>
      <c r="Z25" s="88" t="s">
        <v>69</v>
      </c>
    </row>
    <row r="26" spans="1:30" x14ac:dyDescent="0.2">
      <c r="A26" s="640"/>
      <c r="B26" s="642" t="s">
        <v>70</v>
      </c>
      <c r="C26" s="642" t="s">
        <v>38</v>
      </c>
      <c r="D26" s="642" t="s">
        <v>71</v>
      </c>
      <c r="E26" s="636" t="s">
        <v>40</v>
      </c>
      <c r="F26" s="638" t="s">
        <v>41</v>
      </c>
      <c r="H26" s="634" t="s">
        <v>72</v>
      </c>
      <c r="I26" s="642" t="s">
        <v>38</v>
      </c>
      <c r="J26" s="642" t="s">
        <v>73</v>
      </c>
      <c r="K26" s="636" t="s">
        <v>40</v>
      </c>
      <c r="L26" s="638" t="s">
        <v>41</v>
      </c>
      <c r="N26" s="696"/>
      <c r="O26" s="696"/>
      <c r="T26" s="696"/>
      <c r="U26" s="696"/>
      <c r="Z26" s="696"/>
      <c r="AA26" s="696"/>
    </row>
    <row r="27" spans="1:30" ht="13.5" thickBot="1" x14ac:dyDescent="0.25">
      <c r="A27" s="653"/>
      <c r="B27" s="643"/>
      <c r="C27" s="643"/>
      <c r="D27" s="643"/>
      <c r="E27" s="637"/>
      <c r="F27" s="639"/>
      <c r="H27" s="635"/>
      <c r="I27" s="643"/>
      <c r="J27" s="643"/>
      <c r="K27" s="637"/>
      <c r="L27" s="639"/>
      <c r="N27" s="696"/>
      <c r="O27" s="696"/>
      <c r="T27" s="696"/>
      <c r="U27" s="696"/>
      <c r="Z27" s="696"/>
      <c r="AA27" s="696"/>
    </row>
    <row r="28" spans="1:30" x14ac:dyDescent="0.2">
      <c r="A28" s="72" t="s">
        <v>74</v>
      </c>
      <c r="B28" s="73">
        <v>40.82</v>
      </c>
      <c r="C28" s="73">
        <v>1.6400000000000006</v>
      </c>
      <c r="D28" s="74">
        <v>42.46</v>
      </c>
      <c r="E28" s="75">
        <v>28.310000000000002</v>
      </c>
      <c r="F28" s="78">
        <v>42.46</v>
      </c>
      <c r="G28" s="89"/>
      <c r="H28" s="72"/>
      <c r="I28" s="73"/>
      <c r="J28" s="74"/>
      <c r="K28" s="75"/>
      <c r="L28" s="78"/>
      <c r="N28" s="90"/>
      <c r="O28" s="90"/>
      <c r="T28" s="90"/>
      <c r="U28" s="90"/>
      <c r="Z28" s="90"/>
      <c r="AA28" s="90"/>
    </row>
    <row r="29" spans="1:30" x14ac:dyDescent="0.2">
      <c r="A29" s="72" t="s">
        <v>75</v>
      </c>
      <c r="B29" s="73">
        <v>81.62</v>
      </c>
      <c r="C29" s="73">
        <v>3.269999999999996</v>
      </c>
      <c r="D29" s="74">
        <v>84.89</v>
      </c>
      <c r="E29" s="75">
        <v>56.6</v>
      </c>
      <c r="F29" s="78">
        <v>84.89</v>
      </c>
      <c r="H29" s="73">
        <v>19.03</v>
      </c>
      <c r="I29" s="73">
        <v>0.76999999999999957</v>
      </c>
      <c r="J29" s="74">
        <v>19.8</v>
      </c>
      <c r="K29" s="75">
        <v>19.8</v>
      </c>
      <c r="L29" s="78">
        <v>19.8</v>
      </c>
      <c r="N29" s="90"/>
      <c r="O29" s="90"/>
      <c r="T29" s="90"/>
      <c r="U29" s="90"/>
      <c r="Z29" s="90"/>
      <c r="AA29" s="90"/>
    </row>
    <row r="30" spans="1:30" ht="13.5" thickBot="1" x14ac:dyDescent="0.25">
      <c r="A30" s="80" t="s">
        <v>76</v>
      </c>
      <c r="B30" s="81">
        <v>163.20999999999998</v>
      </c>
      <c r="C30" s="81">
        <v>6.5300000000000011</v>
      </c>
      <c r="D30" s="82">
        <v>169.73999999999998</v>
      </c>
      <c r="E30" s="83">
        <v>113.16</v>
      </c>
      <c r="F30" s="86">
        <v>169.74</v>
      </c>
      <c r="H30" s="81">
        <v>19.03</v>
      </c>
      <c r="I30" s="81">
        <v>0.76999999999999957</v>
      </c>
      <c r="J30" s="82">
        <v>19.8</v>
      </c>
      <c r="K30" s="83">
        <v>19.8</v>
      </c>
      <c r="L30" s="86">
        <v>19.8</v>
      </c>
      <c r="N30" s="90"/>
      <c r="O30" s="90"/>
      <c r="T30" s="90"/>
      <c r="U30" s="90"/>
      <c r="Z30" s="90"/>
      <c r="AA30" s="90"/>
    </row>
    <row r="31" spans="1:30" x14ac:dyDescent="0.2">
      <c r="N31" s="91"/>
      <c r="O31" s="91"/>
      <c r="T31" s="91"/>
      <c r="U31" s="91"/>
      <c r="Z31" s="91"/>
      <c r="AA31" s="91"/>
    </row>
  </sheetData>
  <mergeCells count="44">
    <mergeCell ref="AA26:AA27"/>
    <mergeCell ref="F26:F27"/>
    <mergeCell ref="H26:H27"/>
    <mergeCell ref="I26:I27"/>
    <mergeCell ref="J26:J27"/>
    <mergeCell ref="K26:K27"/>
    <mergeCell ref="L26:L27"/>
    <mergeCell ref="N26:N27"/>
    <mergeCell ref="O26:O27"/>
    <mergeCell ref="T26:T27"/>
    <mergeCell ref="U26:U27"/>
    <mergeCell ref="Z26:Z27"/>
    <mergeCell ref="Z3:Z4"/>
    <mergeCell ref="AA3:AA4"/>
    <mergeCell ref="AB3:AB4"/>
    <mergeCell ref="AC3:AC4"/>
    <mergeCell ref="AD3:AD4"/>
    <mergeCell ref="A26:A27"/>
    <mergeCell ref="B26:B27"/>
    <mergeCell ref="C26:C27"/>
    <mergeCell ref="D26:D27"/>
    <mergeCell ref="E26:E27"/>
    <mergeCell ref="X3:X4"/>
    <mergeCell ref="K3:K4"/>
    <mergeCell ref="L3:L4"/>
    <mergeCell ref="N3:N4"/>
    <mergeCell ref="O3:O4"/>
    <mergeCell ref="P3:P4"/>
    <mergeCell ref="Q3:Q4"/>
    <mergeCell ref="R3:R4"/>
    <mergeCell ref="T3:T4"/>
    <mergeCell ref="U3:U4"/>
    <mergeCell ref="V3:V4"/>
    <mergeCell ref="W3:W4"/>
    <mergeCell ref="A2:L2"/>
    <mergeCell ref="A3:A4"/>
    <mergeCell ref="B3:B4"/>
    <mergeCell ref="C3:C4"/>
    <mergeCell ref="D3:D4"/>
    <mergeCell ref="E3:E4"/>
    <mergeCell ref="F3:F4"/>
    <mergeCell ref="H3:H4"/>
    <mergeCell ref="I3:I4"/>
    <mergeCell ref="J3:J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&amp;F</oddHeader>
    <oddFooter>&amp;L&amp;BHealthCare International Confidential&amp;B&amp;C&amp;D&amp;RPage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Layout" topLeftCell="A4" zoomScaleNormal="85" workbookViewId="0">
      <selection activeCell="E14" sqref="E14:G14"/>
    </sheetView>
  </sheetViews>
  <sheetFormatPr defaultRowHeight="15" x14ac:dyDescent="0.25"/>
  <cols>
    <col min="1" max="1" width="15.85546875" style="215" customWidth="1"/>
    <col min="2" max="2" width="9.28515625" style="215" customWidth="1"/>
    <col min="3" max="3" width="10.42578125" style="215" customWidth="1"/>
    <col min="4" max="4" width="15.140625" style="215" customWidth="1"/>
    <col min="5" max="5" width="14.7109375" style="215" customWidth="1"/>
    <col min="6" max="6" width="12.85546875" style="215" customWidth="1"/>
    <col min="7" max="7" width="14.42578125" style="215" customWidth="1"/>
    <col min="8" max="8" width="10.28515625" style="215" customWidth="1"/>
    <col min="9" max="9" width="10.7109375" style="215" customWidth="1"/>
    <col min="10" max="12" width="9.140625" style="215" customWidth="1"/>
    <col min="13" max="13" width="9.140625" style="1" customWidth="1"/>
    <col min="14" max="16" width="9.140625" style="215" customWidth="1"/>
    <col min="17" max="16384" width="9.140625" style="215"/>
  </cols>
  <sheetData>
    <row r="1" spans="1:14" x14ac:dyDescent="0.25">
      <c r="H1" s="307" t="s">
        <v>124</v>
      </c>
      <c r="I1" s="307" t="s">
        <v>136</v>
      </c>
      <c r="J1" s="307" t="s">
        <v>137</v>
      </c>
      <c r="K1" s="307" t="s">
        <v>138</v>
      </c>
      <c r="L1" s="307" t="s">
        <v>139</v>
      </c>
    </row>
    <row r="2" spans="1:14" x14ac:dyDescent="0.25">
      <c r="H2" s="308" t="str">
        <f>IF(I2&lt;&gt; FALSE, I2, IF(J2&lt;&gt; FALSE, J2, K2))</f>
        <v>0 - 10</v>
      </c>
      <c r="I2" s="308" t="str">
        <f>IF(B8&lt;data!$G$10,data!$J$9,IF(AND(B8&gt;data!$H$9,B8&lt;data!$G$11),data!$J$10,IF(AND(B8&gt;data!$H$10,B8&lt;data!$G$12),data!$J$11,IF(AND(B8&gt;data!$H$11,B8&lt;data!$G$13),data!$J$12,IF(AND(B8&gt;data!$H$12,B8&lt; data!$G$14),data!$J$13,IF(AND(B8&gt;data!$H$13,E2&lt;data!$G$15),data!$J$14,IF(AND(B8&gt;data!$H$14,B8&lt;data!$G$16),data!$J$15,FALSE)))))))</f>
        <v>0 - 10</v>
      </c>
      <c r="J2" s="308" t="b">
        <f>IF(AND(B8&gt;data!$H$15,B8&lt;data!$G$17),data!$J$16,IF(AND(B8&gt;data!$H$16,B8&lt;data!$G$18),data!$J$17,IF(AND(B8&gt;data!$H$17,B8&lt;data!$G$19),data!$J$18,IF(AND(B8&gt;data!$H$18,B8&lt;data!$G$20),data!$J$19,IF(AND(B8&gt;data!$H$19,B8&lt;data!$G$21),data!$J$20,IF(AND(B8&gt;data!$H$20,B8&lt;data!$G$22),data!$J$21,IF(AND(B8&gt;data!$H$21,B8&lt;data!$G$23),data!$J$22,FALSE)))))))</f>
        <v>0</v>
      </c>
      <c r="K2" s="308" t="str">
        <f>IF(AND(B8&gt;data!$H$22,B8&lt;data!$G$24),data!$J$23,IF(AND(B8&gt;data!$H$23,B8&lt;data!$G$25),data!$J$24,IF(AND(B8&gt;data!$H$24,B8&lt;data!$G$26),data!$J$25,IF(AND(B8&gt;data!$H$25,B8&lt;data!$G$27),data!$J$26,IF(B8&gt;data!$H$26,data!$J$27,"x")))))</f>
        <v>x</v>
      </c>
      <c r="L2" s="308" t="str">
        <f>IF(B8&lt;data!$AF$34,data!$AG$34,
IF(AND(B8&gt;data!$AF$34,B8&lt;data!$AF$35),data!$AG$35,
IF(AND(B8&gt;data!$AF$35,B8&lt;data!$AF$36),data!$AG$36,"x")))</f>
        <v>0 - 17</v>
      </c>
    </row>
    <row r="3" spans="1:14" ht="35.25" customHeight="1" x14ac:dyDescent="0.35">
      <c r="A3" s="581" t="s">
        <v>104</v>
      </c>
      <c r="B3" s="581"/>
      <c r="C3" s="214" t="s">
        <v>126</v>
      </c>
      <c r="H3" s="248" t="s">
        <v>40</v>
      </c>
      <c r="I3" s="63">
        <v>1</v>
      </c>
      <c r="J3" s="311">
        <f>SUMIF(H3:H5,C3,I3:I5)</f>
        <v>3</v>
      </c>
    </row>
    <row r="4" spans="1:14" ht="21" x14ac:dyDescent="0.35">
      <c r="A4" s="214"/>
      <c r="H4" s="248" t="s">
        <v>41</v>
      </c>
      <c r="I4" s="63">
        <v>2</v>
      </c>
    </row>
    <row r="5" spans="1:14" x14ac:dyDescent="0.25">
      <c r="A5" s="580">
        <v>41323</v>
      </c>
      <c r="B5" s="580"/>
      <c r="C5" s="213"/>
      <c r="D5" s="213"/>
      <c r="F5" s="216"/>
      <c r="G5" s="216"/>
      <c r="H5" s="248" t="s">
        <v>126</v>
      </c>
      <c r="I5" s="63">
        <v>3</v>
      </c>
    </row>
    <row r="6" spans="1:14" x14ac:dyDescent="0.25">
      <c r="A6" s="213"/>
      <c r="B6" s="213"/>
      <c r="C6" s="213"/>
      <c r="D6" s="213"/>
      <c r="F6" s="216"/>
      <c r="G6" s="216"/>
      <c r="H6" s="1"/>
      <c r="I6" s="1"/>
    </row>
    <row r="7" spans="1:14" ht="33" customHeight="1" x14ac:dyDescent="0.25">
      <c r="A7" s="329" t="s">
        <v>3</v>
      </c>
      <c r="B7" s="330" t="s">
        <v>1</v>
      </c>
      <c r="C7" s="315" t="s">
        <v>105</v>
      </c>
      <c r="D7" s="331" t="s">
        <v>21</v>
      </c>
      <c r="I7" s="312"/>
    </row>
    <row r="8" spans="1:14" x14ac:dyDescent="0.25">
      <c r="A8" s="336"/>
      <c r="B8" s="349"/>
      <c r="C8" s="349"/>
      <c r="D8" s="350" t="s">
        <v>22</v>
      </c>
      <c r="E8" s="218"/>
      <c r="F8" s="219"/>
      <c r="G8" s="219"/>
      <c r="J8" s="217"/>
    </row>
    <row r="9" spans="1:14" x14ac:dyDescent="0.25">
      <c r="A9" s="396"/>
      <c r="B9" s="402"/>
      <c r="C9" s="402"/>
      <c r="D9" s="403"/>
      <c r="E9" s="218"/>
      <c r="F9" s="219"/>
      <c r="G9" s="219"/>
      <c r="J9" s="217"/>
    </row>
    <row r="10" spans="1:14" x14ac:dyDescent="0.25">
      <c r="A10" s="496"/>
      <c r="B10" s="497"/>
      <c r="C10" s="498"/>
      <c r="D10" s="499"/>
    </row>
    <row r="11" spans="1:14" x14ac:dyDescent="0.25">
      <c r="A11" s="337"/>
      <c r="B11" s="338"/>
      <c r="C11" s="337"/>
      <c r="D11" s="337"/>
    </row>
    <row r="12" spans="1:14" x14ac:dyDescent="0.25">
      <c r="E12" s="221"/>
      <c r="F12" s="221"/>
      <c r="G12" s="221"/>
      <c r="M12" s="3"/>
      <c r="N12" s="220"/>
    </row>
    <row r="13" spans="1:14" ht="36" customHeight="1" x14ac:dyDescent="0.25">
      <c r="A13" s="314" t="s">
        <v>4</v>
      </c>
      <c r="B13" s="315" t="s">
        <v>110</v>
      </c>
      <c r="C13" s="315" t="s">
        <v>24</v>
      </c>
      <c r="D13" s="315" t="s">
        <v>106</v>
      </c>
      <c r="E13" s="315" t="s">
        <v>107</v>
      </c>
      <c r="F13" s="315" t="s">
        <v>108</v>
      </c>
      <c r="G13" s="316" t="s">
        <v>109</v>
      </c>
      <c r="L13" s="220"/>
      <c r="M13" s="3"/>
      <c r="N13" s="220"/>
    </row>
    <row r="14" spans="1:14" x14ac:dyDescent="0.25">
      <c r="A14" s="520" t="s">
        <v>17</v>
      </c>
      <c r="B14" s="521">
        <v>1000</v>
      </c>
      <c r="C14" s="247"/>
      <c r="D14" s="247">
        <v>1629.94</v>
      </c>
      <c r="E14" s="508">
        <f t="shared" ref="E14" si="0">(D14*1.06)/2</f>
        <v>863.86820000000012</v>
      </c>
      <c r="F14" s="508">
        <f t="shared" ref="F14" si="1">(D14*1.07)/4</f>
        <v>436.00895000000003</v>
      </c>
      <c r="G14" s="522">
        <f t="shared" ref="G14" si="2">(D14*1.08)/12</f>
        <v>146.69460000000001</v>
      </c>
      <c r="L14" s="220"/>
      <c r="N14" s="220"/>
    </row>
    <row r="15" spans="1:14" x14ac:dyDescent="0.25">
      <c r="A15" s="523"/>
      <c r="B15" s="524"/>
      <c r="C15" s="518"/>
      <c r="D15" s="516"/>
      <c r="E15" s="516"/>
      <c r="F15" s="516"/>
      <c r="G15" s="525"/>
      <c r="L15" s="220"/>
      <c r="M15" s="14"/>
      <c r="N15" s="220"/>
    </row>
    <row r="16" spans="1:14" x14ac:dyDescent="0.25">
      <c r="A16" s="523"/>
      <c r="B16" s="517">
        <v>250</v>
      </c>
      <c r="C16" s="518"/>
      <c r="D16" s="516">
        <v>2716.52</v>
      </c>
      <c r="E16" s="375">
        <f t="shared" ref="E16" si="3">(D16*1.06)/2</f>
        <v>1439.7556</v>
      </c>
      <c r="F16" s="375">
        <f t="shared" ref="F16" si="4">(D16*1.07)/4</f>
        <v>726.66910000000007</v>
      </c>
      <c r="G16" s="519">
        <f t="shared" ref="G16" si="5">(D16*1.08)/12</f>
        <v>244.48680000000002</v>
      </c>
      <c r="L16" s="220"/>
      <c r="N16" s="220"/>
    </row>
    <row r="17" spans="1:14" x14ac:dyDescent="0.25">
      <c r="A17" s="523"/>
      <c r="B17" s="526"/>
      <c r="C17" s="518"/>
      <c r="D17" s="516"/>
      <c r="E17" s="516"/>
      <c r="F17" s="516"/>
      <c r="G17" s="525"/>
      <c r="L17" s="220"/>
      <c r="N17" s="220"/>
    </row>
    <row r="18" spans="1:14" x14ac:dyDescent="0.25">
      <c r="A18" s="527"/>
      <c r="B18" s="528"/>
      <c r="C18" s="528"/>
      <c r="D18" s="529"/>
      <c r="E18" s="529"/>
      <c r="F18" s="528"/>
      <c r="G18" s="530"/>
      <c r="N18" s="220"/>
    </row>
    <row r="19" spans="1:14" ht="24" x14ac:dyDescent="0.25">
      <c r="A19" s="582" t="s">
        <v>111</v>
      </c>
      <c r="B19" s="583"/>
      <c r="C19" s="583"/>
      <c r="D19" s="440" t="s">
        <v>106</v>
      </c>
      <c r="E19" s="440" t="s">
        <v>107</v>
      </c>
      <c r="F19" s="440" t="s">
        <v>108</v>
      </c>
      <c r="G19" s="515" t="s">
        <v>109</v>
      </c>
      <c r="L19" s="220"/>
      <c r="N19" s="220"/>
    </row>
    <row r="20" spans="1:14" x14ac:dyDescent="0.25">
      <c r="A20" s="584" t="s">
        <v>112</v>
      </c>
      <c r="B20" s="585"/>
      <c r="C20" s="585"/>
      <c r="D20" s="309">
        <f>IF($H$2=-1,0,VLOOKUP($H$2,data!$AG$9:$AI$27,2,0)*(VLOOKUP($C$3,data!$A$16:$B$18,2)))</f>
        <v>494.03</v>
      </c>
      <c r="E20" s="235">
        <f>(D20*1.06)/2</f>
        <v>261.83589999999998</v>
      </c>
      <c r="F20" s="235">
        <f>(D20*1.07)/4</f>
        <v>132.15302500000001</v>
      </c>
      <c r="G20" s="236">
        <f>(D20*1.08)/12</f>
        <v>44.462700000000005</v>
      </c>
      <c r="L20" s="220"/>
      <c r="N20" s="220"/>
    </row>
    <row r="21" spans="1:14" x14ac:dyDescent="0.25">
      <c r="A21" s="586" t="str">
        <f>data!AI5</f>
        <v>**VisionCare</v>
      </c>
      <c r="B21" s="575"/>
      <c r="C21" s="575"/>
      <c r="D21" s="237">
        <f>IF($H$2=-1,0,VLOOKUP($H$2,data!$AG$9:$AI$27,3,0)*(VLOOKUP($C$3,data!$A$16:$B$18,2)))</f>
        <v>328.84</v>
      </c>
      <c r="E21" s="238">
        <f>(D21*1.06)/2</f>
        <v>174.2852</v>
      </c>
      <c r="F21" s="238">
        <f>(D21*1.07)/4</f>
        <v>87.964699999999993</v>
      </c>
      <c r="G21" s="239">
        <f>(D21*1.08)/12</f>
        <v>29.595600000000001</v>
      </c>
      <c r="L21" s="220"/>
      <c r="N21" s="220"/>
    </row>
    <row r="22" spans="1:14" x14ac:dyDescent="0.25">
      <c r="A22" s="576" t="s">
        <v>114</v>
      </c>
      <c r="B22" s="577"/>
      <c r="C22" s="577"/>
      <c r="D22" s="237">
        <f>IF($L$2=-1,0,VLOOKUP($L$2,data!$AG$34:$AH$36,2,0))</f>
        <v>42.46</v>
      </c>
      <c r="E22" s="238">
        <f>(D22*1.06)/2</f>
        <v>22.503800000000002</v>
      </c>
      <c r="F22" s="238">
        <f>(D22*1.07)/4</f>
        <v>11.35805</v>
      </c>
      <c r="G22" s="239">
        <f>(D22*1.08)/12</f>
        <v>3.8214000000000006</v>
      </c>
      <c r="L22" s="220"/>
      <c r="N22" s="220"/>
    </row>
    <row r="23" spans="1:14" x14ac:dyDescent="0.25">
      <c r="A23" s="578" t="s">
        <v>115</v>
      </c>
      <c r="B23" s="579"/>
      <c r="C23" s="579"/>
      <c r="D23" s="230">
        <v>19.8</v>
      </c>
      <c r="E23" s="231">
        <f>(D23*1.06)/2</f>
        <v>10.494000000000002</v>
      </c>
      <c r="F23" s="231">
        <f>(D23*1.07)/4</f>
        <v>5.2965000000000009</v>
      </c>
      <c r="G23" s="232">
        <f>(D23*1.08)/12</f>
        <v>1.7820000000000003</v>
      </c>
      <c r="L23" s="220"/>
      <c r="M23" s="14"/>
      <c r="N23" s="220"/>
    </row>
    <row r="24" spans="1:14" x14ac:dyDescent="0.25">
      <c r="A24" s="240"/>
      <c r="B24" s="244"/>
      <c r="C24" s="245"/>
      <c r="D24" s="246"/>
      <c r="E24" s="246"/>
      <c r="F24" s="246"/>
      <c r="G24" s="246"/>
      <c r="L24" s="220"/>
      <c r="N24" s="220"/>
    </row>
    <row r="25" spans="1:14" x14ac:dyDescent="0.25">
      <c r="A25" s="228"/>
      <c r="B25" s="244"/>
      <c r="C25" s="244"/>
      <c r="D25" s="242"/>
      <c r="E25" s="243"/>
      <c r="F25" s="243"/>
      <c r="G25" s="243"/>
      <c r="L25" s="220"/>
      <c r="N25" s="220"/>
    </row>
    <row r="26" spans="1:14" x14ac:dyDescent="0.25">
      <c r="E26" s="221"/>
      <c r="F26" s="221"/>
      <c r="G26" s="221"/>
      <c r="L26" s="220"/>
      <c r="N26" s="220"/>
    </row>
    <row r="27" spans="1:14" x14ac:dyDescent="0.25">
      <c r="E27" s="221"/>
      <c r="F27" s="221"/>
      <c r="G27" s="221"/>
      <c r="L27" s="220"/>
      <c r="M27" s="14"/>
      <c r="N27" s="220"/>
    </row>
    <row r="28" spans="1:14" x14ac:dyDescent="0.25">
      <c r="E28" s="221"/>
      <c r="F28" s="221"/>
      <c r="G28" s="221"/>
      <c r="L28" s="220"/>
      <c r="N28" s="220"/>
    </row>
    <row r="29" spans="1:14" x14ac:dyDescent="0.25">
      <c r="E29" s="221"/>
      <c r="F29" s="221"/>
      <c r="G29" s="221"/>
      <c r="L29" s="220"/>
      <c r="N29" s="220"/>
    </row>
    <row r="30" spans="1:14" x14ac:dyDescent="0.25">
      <c r="E30" s="221"/>
      <c r="F30" s="221"/>
      <c r="G30" s="221"/>
      <c r="N30" s="220"/>
    </row>
    <row r="31" spans="1:14" ht="24" customHeight="1" x14ac:dyDescent="0.25">
      <c r="E31" s="221"/>
      <c r="F31" s="221"/>
      <c r="G31" s="221"/>
      <c r="N31" s="220"/>
    </row>
    <row r="32" spans="1:14" x14ac:dyDescent="0.25">
      <c r="E32" s="221"/>
      <c r="F32" s="221"/>
      <c r="G32" s="313" t="s">
        <v>140</v>
      </c>
      <c r="N32" s="220"/>
    </row>
    <row r="33" spans="5:14" x14ac:dyDescent="0.25">
      <c r="E33" s="221"/>
      <c r="F33" s="221"/>
      <c r="G33" s="221"/>
      <c r="N33" s="220"/>
    </row>
    <row r="34" spans="5:14" x14ac:dyDescent="0.25">
      <c r="E34" s="221"/>
      <c r="F34" s="221"/>
      <c r="G34" s="221"/>
      <c r="N34" s="220"/>
    </row>
    <row r="35" spans="5:14" ht="15" customHeight="1" x14ac:dyDescent="0.25">
      <c r="E35" s="221"/>
      <c r="F35" s="221"/>
      <c r="G35" s="221"/>
      <c r="N35" s="220"/>
    </row>
    <row r="36" spans="5:14" x14ac:dyDescent="0.25">
      <c r="E36" s="221"/>
      <c r="F36" s="221"/>
      <c r="G36" s="221"/>
      <c r="N36" s="220"/>
    </row>
    <row r="37" spans="5:14" x14ac:dyDescent="0.25">
      <c r="E37" s="221"/>
      <c r="F37" s="221"/>
      <c r="G37" s="221"/>
      <c r="N37" s="220"/>
    </row>
    <row r="38" spans="5:14" x14ac:dyDescent="0.25">
      <c r="E38" s="221"/>
      <c r="F38" s="221"/>
      <c r="G38" s="221"/>
      <c r="N38" s="220"/>
    </row>
    <row r="39" spans="5:14" x14ac:dyDescent="0.25">
      <c r="E39" s="221"/>
      <c r="F39" s="221"/>
      <c r="G39" s="221"/>
      <c r="N39" s="220"/>
    </row>
    <row r="40" spans="5:14" x14ac:dyDescent="0.25">
      <c r="E40" s="221"/>
      <c r="F40" s="221"/>
      <c r="G40" s="221"/>
      <c r="N40" s="220"/>
    </row>
    <row r="41" spans="5:14" x14ac:dyDescent="0.25">
      <c r="E41" s="221"/>
      <c r="F41" s="221"/>
      <c r="G41" s="221"/>
      <c r="N41" s="220"/>
    </row>
    <row r="42" spans="5:14" x14ac:dyDescent="0.25">
      <c r="E42" s="221"/>
      <c r="F42" s="221"/>
      <c r="G42" s="221"/>
      <c r="N42" s="220"/>
    </row>
    <row r="43" spans="5:14" x14ac:dyDescent="0.25">
      <c r="E43" s="221"/>
      <c r="F43" s="221"/>
      <c r="G43" s="221"/>
      <c r="N43" s="220"/>
    </row>
    <row r="44" spans="5:14" x14ac:dyDescent="0.25">
      <c r="E44" s="221"/>
      <c r="F44" s="221"/>
      <c r="G44" s="221"/>
      <c r="N44" s="220"/>
    </row>
    <row r="45" spans="5:14" x14ac:dyDescent="0.25">
      <c r="E45" s="221"/>
      <c r="F45" s="221"/>
      <c r="G45" s="221"/>
      <c r="N45" s="220"/>
    </row>
    <row r="46" spans="5:14" x14ac:dyDescent="0.25">
      <c r="E46" s="221"/>
      <c r="F46" s="221"/>
      <c r="G46" s="221"/>
      <c r="N46" s="220"/>
    </row>
    <row r="47" spans="5:14" x14ac:dyDescent="0.25">
      <c r="E47" s="221"/>
      <c r="F47" s="221"/>
      <c r="G47" s="221"/>
    </row>
    <row r="48" spans="5:14" x14ac:dyDescent="0.25">
      <c r="E48" s="221"/>
      <c r="F48" s="221"/>
      <c r="G48" s="221"/>
    </row>
    <row r="49" spans="5:7" x14ac:dyDescent="0.25">
      <c r="E49" s="221"/>
      <c r="F49" s="221"/>
      <c r="G49" s="221"/>
    </row>
    <row r="50" spans="5:7" x14ac:dyDescent="0.25">
      <c r="E50" s="221"/>
      <c r="F50" s="221"/>
      <c r="G50" s="221"/>
    </row>
    <row r="51" spans="5:7" x14ac:dyDescent="0.25">
      <c r="E51" s="221"/>
      <c r="F51" s="221"/>
      <c r="G51" s="221"/>
    </row>
    <row r="52" spans="5:7" x14ac:dyDescent="0.25">
      <c r="E52" s="221"/>
      <c r="F52" s="221"/>
      <c r="G52" s="221"/>
    </row>
    <row r="53" spans="5:7" x14ac:dyDescent="0.25">
      <c r="E53" s="221"/>
      <c r="F53" s="221"/>
      <c r="G53" s="221"/>
    </row>
    <row r="54" spans="5:7" x14ac:dyDescent="0.25">
      <c r="E54" s="221"/>
      <c r="F54" s="221"/>
      <c r="G54" s="221"/>
    </row>
    <row r="55" spans="5:7" x14ac:dyDescent="0.25">
      <c r="E55" s="221"/>
      <c r="F55" s="221"/>
      <c r="G55" s="221"/>
    </row>
    <row r="56" spans="5:7" ht="15" customHeight="1" x14ac:dyDescent="0.25">
      <c r="E56" s="221"/>
      <c r="F56" s="221"/>
      <c r="G56" s="221"/>
    </row>
    <row r="57" spans="5:7" x14ac:dyDescent="0.25">
      <c r="E57" s="221"/>
      <c r="F57" s="221"/>
      <c r="G57" s="221"/>
    </row>
    <row r="58" spans="5:7" x14ac:dyDescent="0.25">
      <c r="E58" s="221"/>
      <c r="F58" s="221"/>
      <c r="G58" s="221"/>
    </row>
    <row r="59" spans="5:7" x14ac:dyDescent="0.25">
      <c r="E59" s="221"/>
      <c r="F59" s="221"/>
      <c r="G59" s="221"/>
    </row>
    <row r="60" spans="5:7" x14ac:dyDescent="0.25">
      <c r="E60" s="221"/>
      <c r="F60" s="221"/>
      <c r="G60" s="221"/>
    </row>
    <row r="61" spans="5:7" x14ac:dyDescent="0.25">
      <c r="E61" s="221"/>
      <c r="F61" s="221"/>
      <c r="G61" s="221"/>
    </row>
    <row r="62" spans="5:7" x14ac:dyDescent="0.25">
      <c r="E62" s="221"/>
      <c r="F62" s="221"/>
      <c r="G62" s="221"/>
    </row>
    <row r="63" spans="5:7" x14ac:dyDescent="0.25">
      <c r="E63" s="221"/>
      <c r="F63" s="221"/>
      <c r="G63" s="221"/>
    </row>
    <row r="64" spans="5:7" x14ac:dyDescent="0.25">
      <c r="E64" s="221"/>
      <c r="F64" s="221"/>
      <c r="G64" s="221"/>
    </row>
    <row r="65" spans="5:7" x14ac:dyDescent="0.25">
      <c r="E65" s="221"/>
      <c r="F65" s="221"/>
      <c r="G65" s="221"/>
    </row>
  </sheetData>
  <mergeCells count="7">
    <mergeCell ref="A22:C22"/>
    <mergeCell ref="A23:C23"/>
    <mergeCell ref="A5:B5"/>
    <mergeCell ref="A3:B3"/>
    <mergeCell ref="A19:C19"/>
    <mergeCell ref="A20:C20"/>
    <mergeCell ref="A21:C21"/>
  </mergeCells>
  <conditionalFormatting sqref="B14:B17">
    <cfRule type="expression" dxfId="74" priority="25">
      <formula>$J$3=1</formula>
    </cfRule>
  </conditionalFormatting>
  <conditionalFormatting sqref="B14:B17">
    <cfRule type="expression" dxfId="73" priority="26">
      <formula>$J$3=3</formula>
    </cfRule>
    <cfRule type="expression" dxfId="72" priority="27">
      <formula>$J$3=2</formula>
    </cfRule>
  </conditionalFormatting>
  <conditionalFormatting sqref="D20:G23 D14:G17">
    <cfRule type="expression" dxfId="71" priority="28">
      <formula>$J$3=3</formula>
    </cfRule>
    <cfRule type="expression" dxfId="70" priority="29">
      <formula>$J$3=2</formula>
    </cfRule>
    <cfRule type="expression" dxfId="69" priority="30">
      <formula>$J$3=1</formula>
    </cfRule>
  </conditionalFormatting>
  <conditionalFormatting sqref="E14:G14">
    <cfRule type="expression" dxfId="68" priority="4">
      <formula>$J$3=3</formula>
    </cfRule>
    <cfRule type="expression" dxfId="67" priority="5">
      <formula>$J$3=2</formula>
    </cfRule>
    <cfRule type="expression" dxfId="66" priority="6">
      <formula>$J$3=1</formula>
    </cfRule>
  </conditionalFormatting>
  <conditionalFormatting sqref="E16:G16">
    <cfRule type="expression" dxfId="65" priority="1">
      <formula>$J$3=3</formula>
    </cfRule>
    <cfRule type="expression" dxfId="64" priority="2">
      <formula>$J$3=2</formula>
    </cfRule>
    <cfRule type="expression" dxfId="63" priority="3">
      <formula>$J$3=1</formula>
    </cfRule>
  </conditionalFormatting>
  <dataValidations count="8">
    <dataValidation type="list" allowBlank="1" showInputMessage="1" showErrorMessage="1" sqref="C24 A24:A25 A18:C18 E8:E9 A15:A17">
      <formula1>#REF!</formula1>
    </dataValidation>
    <dataValidation type="list" allowBlank="1" showInputMessage="1" showErrorMessage="1" sqref="N12:N46">
      <formula1>$N$12:$N$45</formula1>
    </dataValidation>
    <dataValidation type="list" allowBlank="1" showInputMessage="1" showErrorMessage="1" sqref="L13:L17 L19:L29">
      <formula1>#REF!</formula1>
    </dataValidation>
    <dataValidation type="list" allowBlank="1" showInputMessage="1" showErrorMessage="1" sqref="A14">
      <formula1>Plan_Type</formula1>
    </dataValidation>
    <dataValidation type="list" allowBlank="1" showInputMessage="1" showErrorMessage="1" sqref="B14">
      <formula1>Excess</formula1>
    </dataValidation>
    <dataValidation type="list" allowBlank="1" showInputMessage="1" showErrorMessage="1" sqref="C3">
      <formula1>CURR</formula1>
    </dataValidation>
    <dataValidation type="list" allowBlank="1" showInputMessage="1" showErrorMessage="1" sqref="D10:D11">
      <formula1>$O$7:$O$7</formula1>
    </dataValidation>
    <dataValidation type="list" allowBlank="1" showInputMessage="1" showErrorMessage="1" sqref="D8:D9">
      <formula1>Area</formula1>
    </dataValidation>
  </dataValidations>
  <pageMargins left="0.4375" right="0.25" top="0.75" bottom="0.75" header="0.3" footer="0.3"/>
  <pageSetup paperSize="9" orientation="portrait" r:id="rId1"/>
  <headerFooter>
    <oddFooter>&amp;C&amp;8www.healthcareinternational.com  •  enquiries@healthcareinternational.com
Registered in England and Wales No. 5290382 - Registered Office: 2 Charles Street, London, W1J 5DB, United Kingdom
Authorised and Regulated by the Financial Services Authority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14"/>
  <sheetViews>
    <sheetView workbookViewId="0">
      <selection activeCell="O1" sqref="O1:Q1048576"/>
    </sheetView>
  </sheetViews>
  <sheetFormatPr defaultRowHeight="15" x14ac:dyDescent="0.25"/>
  <cols>
    <col min="1" max="1" width="4.140625" style="1" customWidth="1"/>
    <col min="2" max="2" width="16.85546875" style="1" customWidth="1"/>
    <col min="3" max="3" width="6.5703125" style="1" customWidth="1"/>
    <col min="4" max="4" width="16.85546875" style="1" customWidth="1"/>
    <col min="5" max="5" width="18.85546875" style="1" customWidth="1"/>
    <col min="6" max="6" width="14.7109375" style="1" customWidth="1"/>
    <col min="7" max="7" width="12.85546875" style="1" customWidth="1"/>
    <col min="8" max="8" width="7.5703125" style="1" customWidth="1"/>
    <col min="9" max="9" width="10.7109375" style="1" customWidth="1"/>
    <col min="10" max="10" width="10.28515625" style="1" bestFit="1" customWidth="1"/>
    <col min="11" max="11" width="10.7109375" style="1" customWidth="1"/>
    <col min="12" max="14" width="9.140625" style="1"/>
    <col min="15" max="16" width="9.140625" style="1" customWidth="1"/>
    <col min="17" max="17" width="14.5703125" style="1" customWidth="1"/>
    <col min="18" max="16384" width="9.140625" style="1"/>
  </cols>
  <sheetData>
    <row r="2" spans="2:16" x14ac:dyDescent="0.25">
      <c r="B2" s="13"/>
      <c r="C2" s="13"/>
      <c r="D2" s="13"/>
      <c r="E2" s="13"/>
      <c r="G2" s="14"/>
      <c r="H2" s="14"/>
    </row>
    <row r="3" spans="2:16" x14ac:dyDescent="0.25">
      <c r="B3" s="36" t="s">
        <v>3</v>
      </c>
      <c r="C3" s="37" t="s">
        <v>1</v>
      </c>
      <c r="D3" s="37" t="s">
        <v>0</v>
      </c>
      <c r="E3" s="37" t="s">
        <v>21</v>
      </c>
      <c r="F3" s="37" t="s">
        <v>4</v>
      </c>
      <c r="G3" s="37" t="s">
        <v>9</v>
      </c>
      <c r="H3" s="37" t="s">
        <v>24</v>
      </c>
      <c r="I3" s="38" t="s">
        <v>10</v>
      </c>
      <c r="J3" s="38" t="s">
        <v>11</v>
      </c>
      <c r="K3" s="38" t="s">
        <v>12</v>
      </c>
      <c r="L3" s="39" t="s">
        <v>13</v>
      </c>
      <c r="P3" s="1" t="s">
        <v>22</v>
      </c>
    </row>
    <row r="4" spans="2:16" x14ac:dyDescent="0.25">
      <c r="B4" s="40"/>
      <c r="C4" s="15"/>
      <c r="D4" s="15"/>
      <c r="E4" s="15"/>
      <c r="F4" s="15"/>
      <c r="G4" s="15"/>
      <c r="H4" s="15"/>
      <c r="I4" s="16" t="s">
        <v>2</v>
      </c>
      <c r="J4" s="16" t="s">
        <v>2</v>
      </c>
      <c r="K4" s="16" t="s">
        <v>2</v>
      </c>
      <c r="L4" s="41" t="s">
        <v>2</v>
      </c>
      <c r="P4" s="1" t="s">
        <v>23</v>
      </c>
    </row>
    <row r="5" spans="2:16" x14ac:dyDescent="0.25">
      <c r="B5" s="42"/>
      <c r="C5" s="17"/>
      <c r="D5" s="17"/>
      <c r="E5" s="17"/>
      <c r="F5" s="18"/>
      <c r="G5" s="19"/>
      <c r="H5" s="19"/>
      <c r="I5" s="17"/>
      <c r="J5" s="17"/>
      <c r="K5" s="17"/>
      <c r="L5" s="43"/>
    </row>
    <row r="6" spans="2:16" x14ac:dyDescent="0.25">
      <c r="B6" s="191" t="s">
        <v>28</v>
      </c>
      <c r="C6" s="192">
        <v>46</v>
      </c>
      <c r="D6" s="192" t="s">
        <v>29</v>
      </c>
      <c r="E6" s="192" t="s">
        <v>23</v>
      </c>
      <c r="F6" s="193" t="s">
        <v>17</v>
      </c>
      <c r="G6" s="194">
        <v>1000</v>
      </c>
      <c r="H6" s="20"/>
      <c r="I6" s="189">
        <v>1467.08</v>
      </c>
      <c r="J6" s="20">
        <f>(I6*1.06)/2</f>
        <v>777.55240000000003</v>
      </c>
      <c r="K6" s="20">
        <f>(I6*1.07)/4</f>
        <v>392.44389999999999</v>
      </c>
      <c r="L6" s="45">
        <f>(I6*1.08)/12</f>
        <v>132.03720000000001</v>
      </c>
    </row>
    <row r="7" spans="2:16" x14ac:dyDescent="0.25">
      <c r="B7" s="191"/>
      <c r="C7" s="192"/>
      <c r="D7" s="192"/>
      <c r="E7" s="192"/>
      <c r="F7" s="193"/>
      <c r="G7" s="194"/>
      <c r="H7" s="20"/>
      <c r="I7" s="20"/>
      <c r="J7" s="20"/>
      <c r="K7" s="20"/>
      <c r="L7" s="45"/>
    </row>
    <row r="8" spans="2:16" x14ac:dyDescent="0.25">
      <c r="B8" s="191"/>
      <c r="C8" s="192"/>
      <c r="D8" s="192"/>
      <c r="E8" s="192"/>
      <c r="F8" s="193"/>
      <c r="G8" s="195"/>
      <c r="H8" s="22">
        <v>0.1</v>
      </c>
      <c r="I8" s="20">
        <f>I6*0.95</f>
        <v>1393.7259999999999</v>
      </c>
      <c r="J8" s="20">
        <f>J6*0.95</f>
        <v>738.67477999999994</v>
      </c>
      <c r="K8" s="20">
        <f>K6*0.95</f>
        <v>372.82170499999995</v>
      </c>
      <c r="L8" s="45">
        <f>L6*0.95</f>
        <v>125.43534000000001</v>
      </c>
      <c r="O8" s="8">
        <v>1</v>
      </c>
      <c r="P8" s="1" t="s">
        <v>16</v>
      </c>
    </row>
    <row r="9" spans="2:16" x14ac:dyDescent="0.25">
      <c r="B9" s="191"/>
      <c r="C9" s="192"/>
      <c r="D9" s="192"/>
      <c r="E9" s="192"/>
      <c r="F9" s="193"/>
      <c r="G9" s="194"/>
      <c r="H9" s="22">
        <v>0.2</v>
      </c>
      <c r="I9" s="20">
        <f>I6*0.9</f>
        <v>1320.3720000000001</v>
      </c>
      <c r="J9" s="20">
        <f t="shared" ref="J9:L9" si="0">J6*0.9</f>
        <v>699.79716000000008</v>
      </c>
      <c r="K9" s="20">
        <f t="shared" si="0"/>
        <v>353.19950999999998</v>
      </c>
      <c r="L9" s="45">
        <f t="shared" si="0"/>
        <v>118.83348000000001</v>
      </c>
      <c r="O9" s="8">
        <v>2</v>
      </c>
      <c r="P9" s="1" t="s">
        <v>17</v>
      </c>
    </row>
    <row r="10" spans="2:16" x14ac:dyDescent="0.25">
      <c r="B10" s="191"/>
      <c r="C10" s="192"/>
      <c r="D10" s="192"/>
      <c r="E10" s="192"/>
      <c r="F10" s="193"/>
      <c r="G10" s="194"/>
      <c r="H10" s="22">
        <v>0.3</v>
      </c>
      <c r="I10" s="20">
        <f>I6*0.85</f>
        <v>1247.0179999999998</v>
      </c>
      <c r="J10" s="20">
        <f t="shared" ref="J10:L10" si="1">J6*0.85</f>
        <v>660.91953999999998</v>
      </c>
      <c r="K10" s="20">
        <f t="shared" si="1"/>
        <v>333.577315</v>
      </c>
      <c r="L10" s="45">
        <f t="shared" si="1"/>
        <v>112.23162000000001</v>
      </c>
      <c r="O10" s="8">
        <v>3</v>
      </c>
      <c r="P10" s="1" t="s">
        <v>18</v>
      </c>
    </row>
    <row r="11" spans="2:16" x14ac:dyDescent="0.25">
      <c r="B11" s="191"/>
      <c r="C11" s="192"/>
      <c r="D11" s="192"/>
      <c r="E11" s="192"/>
      <c r="F11" s="196"/>
      <c r="G11" s="197"/>
      <c r="H11" s="25"/>
      <c r="I11" s="24"/>
      <c r="J11" s="24"/>
      <c r="K11" s="24"/>
      <c r="L11" s="47"/>
      <c r="O11" s="8">
        <v>4</v>
      </c>
      <c r="P11" s="3" t="s">
        <v>19</v>
      </c>
    </row>
    <row r="12" spans="2:16" x14ac:dyDescent="0.25">
      <c r="B12" s="191"/>
      <c r="C12" s="192"/>
      <c r="D12" s="192"/>
      <c r="E12" s="192"/>
      <c r="F12" s="198" t="s">
        <v>18</v>
      </c>
      <c r="G12" s="199" t="s">
        <v>5</v>
      </c>
      <c r="H12" s="27"/>
      <c r="I12" s="190">
        <v>2578</v>
      </c>
      <c r="J12" s="28">
        <f>(I12*1.06)/2</f>
        <v>1366.3400000000001</v>
      </c>
      <c r="K12" s="28">
        <f>(I12*1.07)/4</f>
        <v>689.61500000000001</v>
      </c>
      <c r="L12" s="49">
        <f>(I12*1.08)/12</f>
        <v>232.02</v>
      </c>
      <c r="O12" s="8">
        <v>5</v>
      </c>
      <c r="P12" s="3" t="s">
        <v>20</v>
      </c>
    </row>
    <row r="13" spans="2:16" x14ac:dyDescent="0.25">
      <c r="B13" s="191"/>
      <c r="C13" s="192"/>
      <c r="D13" s="192"/>
      <c r="E13" s="192"/>
      <c r="F13" s="198"/>
      <c r="G13" s="199"/>
      <c r="H13" s="27"/>
      <c r="I13" s="26"/>
      <c r="J13" s="26"/>
      <c r="K13" s="26"/>
      <c r="L13" s="48"/>
      <c r="O13" s="8">
        <v>6</v>
      </c>
    </row>
    <row r="14" spans="2:16" x14ac:dyDescent="0.25">
      <c r="B14" s="191"/>
      <c r="C14" s="192"/>
      <c r="D14" s="192"/>
      <c r="E14" s="192"/>
      <c r="F14" s="198"/>
      <c r="G14" s="199"/>
      <c r="H14" s="27">
        <v>0.1</v>
      </c>
      <c r="I14" s="28">
        <f>I12*0.95</f>
        <v>2449.1</v>
      </c>
      <c r="J14" s="28">
        <f>J12*0.95</f>
        <v>1298.0230000000001</v>
      </c>
      <c r="K14" s="28">
        <f>K12*0.95</f>
        <v>655.13424999999995</v>
      </c>
      <c r="L14" s="49">
        <f>L12*0.95</f>
        <v>220.41900000000001</v>
      </c>
      <c r="O14" s="8">
        <v>7</v>
      </c>
      <c r="P14" s="12"/>
    </row>
    <row r="15" spans="2:16" x14ac:dyDescent="0.25">
      <c r="B15" s="200"/>
      <c r="C15" s="201"/>
      <c r="D15" s="201"/>
      <c r="E15" s="192"/>
      <c r="F15" s="198"/>
      <c r="G15" s="199"/>
      <c r="H15" s="27">
        <v>0.2</v>
      </c>
      <c r="I15" s="28">
        <f>I12*0.9</f>
        <v>2320.2000000000003</v>
      </c>
      <c r="J15" s="28">
        <f t="shared" ref="J15:L15" si="2">J12*0.9</f>
        <v>1229.7060000000001</v>
      </c>
      <c r="K15" s="28">
        <f t="shared" si="2"/>
        <v>620.65350000000001</v>
      </c>
      <c r="L15" s="49">
        <f t="shared" si="2"/>
        <v>208.81800000000001</v>
      </c>
      <c r="O15" s="8">
        <v>8</v>
      </c>
      <c r="P15" s="9" t="s">
        <v>5</v>
      </c>
    </row>
    <row r="16" spans="2:16" x14ac:dyDescent="0.25">
      <c r="B16" s="200"/>
      <c r="C16" s="201"/>
      <c r="D16" s="201"/>
      <c r="E16" s="192"/>
      <c r="F16" s="198"/>
      <c r="G16" s="199"/>
      <c r="H16" s="27">
        <v>0.3</v>
      </c>
      <c r="I16" s="28">
        <f>I12*0.85</f>
        <v>2191.2999999999997</v>
      </c>
      <c r="J16" s="28">
        <f t="shared" ref="J16:L16" si="3">J12*0.85</f>
        <v>1161.3890000000001</v>
      </c>
      <c r="K16" s="28">
        <f t="shared" si="3"/>
        <v>586.17274999999995</v>
      </c>
      <c r="L16" s="49">
        <f t="shared" si="3"/>
        <v>197.21700000000001</v>
      </c>
      <c r="O16" s="8">
        <v>9</v>
      </c>
      <c r="P16" s="9" t="s">
        <v>6</v>
      </c>
    </row>
    <row r="17" spans="2:16" x14ac:dyDescent="0.25">
      <c r="B17" s="202"/>
      <c r="C17" s="203"/>
      <c r="D17" s="192"/>
      <c r="E17" s="192"/>
      <c r="F17" s="196"/>
      <c r="G17" s="197"/>
      <c r="H17" s="25"/>
      <c r="I17" s="31"/>
      <c r="J17" s="31"/>
      <c r="K17" s="31"/>
      <c r="L17" s="51"/>
      <c r="O17" s="8">
        <v>10</v>
      </c>
      <c r="P17" s="10">
        <v>250</v>
      </c>
    </row>
    <row r="18" spans="2:16" x14ac:dyDescent="0.25">
      <c r="B18" s="191"/>
      <c r="C18" s="192"/>
      <c r="D18" s="192"/>
      <c r="E18" s="192"/>
      <c r="F18" s="193" t="s">
        <v>19</v>
      </c>
      <c r="G18" s="194">
        <v>1000</v>
      </c>
      <c r="H18" s="21"/>
      <c r="I18" s="189">
        <v>2588.0500000000002</v>
      </c>
      <c r="J18" s="20">
        <f>(I18*1.06)/2</f>
        <v>1371.6665000000003</v>
      </c>
      <c r="K18" s="20">
        <f>(I18*1.07)/4</f>
        <v>692.30337500000007</v>
      </c>
      <c r="L18" s="45">
        <f>(I18*1.08)/12</f>
        <v>232.92450000000005</v>
      </c>
      <c r="O18" s="8">
        <v>11</v>
      </c>
      <c r="P18" s="11">
        <v>250</v>
      </c>
    </row>
    <row r="19" spans="2:16" x14ac:dyDescent="0.25">
      <c r="B19" s="191"/>
      <c r="C19" s="192"/>
      <c r="D19" s="192"/>
      <c r="E19" s="192"/>
      <c r="F19" s="193"/>
      <c r="G19" s="194"/>
      <c r="H19" s="21"/>
      <c r="I19" s="20"/>
      <c r="J19" s="23"/>
      <c r="K19" s="23"/>
      <c r="L19" s="46"/>
      <c r="O19" s="8">
        <v>12</v>
      </c>
      <c r="P19" s="10">
        <v>250</v>
      </c>
    </row>
    <row r="20" spans="2:16" x14ac:dyDescent="0.25">
      <c r="B20" s="191"/>
      <c r="C20" s="192"/>
      <c r="D20" s="192"/>
      <c r="E20" s="192"/>
      <c r="F20" s="193"/>
      <c r="G20" s="194"/>
      <c r="H20" s="22">
        <v>0.1</v>
      </c>
      <c r="I20" s="20">
        <f>I18*0.95</f>
        <v>2458.6475</v>
      </c>
      <c r="J20" s="20">
        <f>J18*0.95</f>
        <v>1303.0831750000002</v>
      </c>
      <c r="K20" s="20">
        <f>K18*0.95</f>
        <v>657.68820625000001</v>
      </c>
      <c r="L20" s="45">
        <f>L18*0.95</f>
        <v>221.27827500000004</v>
      </c>
      <c r="O20" s="8">
        <v>13</v>
      </c>
      <c r="P20" s="10">
        <v>1000</v>
      </c>
    </row>
    <row r="21" spans="2:16" x14ac:dyDescent="0.25">
      <c r="B21" s="191"/>
      <c r="C21" s="192"/>
      <c r="D21" s="192"/>
      <c r="E21" s="192"/>
      <c r="F21" s="193"/>
      <c r="G21" s="194"/>
      <c r="H21" s="22">
        <v>0.2</v>
      </c>
      <c r="I21" s="20">
        <f>I18*0.9</f>
        <v>2329.2450000000003</v>
      </c>
      <c r="J21" s="20">
        <f t="shared" ref="J21:L21" si="4">J18*0.9</f>
        <v>1234.4998500000004</v>
      </c>
      <c r="K21" s="20">
        <f t="shared" si="4"/>
        <v>623.07303750000005</v>
      </c>
      <c r="L21" s="45">
        <f t="shared" si="4"/>
        <v>209.63205000000005</v>
      </c>
      <c r="O21" s="8">
        <v>14</v>
      </c>
      <c r="P21" s="9" t="s">
        <v>7</v>
      </c>
    </row>
    <row r="22" spans="2:16" x14ac:dyDescent="0.25">
      <c r="B22" s="191"/>
      <c r="C22" s="192"/>
      <c r="D22" s="192"/>
      <c r="E22" s="192"/>
      <c r="F22" s="193"/>
      <c r="G22" s="194"/>
      <c r="H22" s="22">
        <v>0.3</v>
      </c>
      <c r="I22" s="20">
        <f>I18*0.85</f>
        <v>2199.8425000000002</v>
      </c>
      <c r="J22" s="20">
        <f t="shared" ref="J22:L22" si="5">J18*0.85</f>
        <v>1165.9165250000001</v>
      </c>
      <c r="K22" s="20">
        <f t="shared" si="5"/>
        <v>588.4578687500001</v>
      </c>
      <c r="L22" s="45">
        <f t="shared" si="5"/>
        <v>197.98582500000003</v>
      </c>
      <c r="O22" s="8">
        <v>15</v>
      </c>
      <c r="P22" s="11">
        <v>1000</v>
      </c>
    </row>
    <row r="23" spans="2:16" x14ac:dyDescent="0.25">
      <c r="B23" s="191"/>
      <c r="C23" s="192"/>
      <c r="D23" s="192"/>
      <c r="E23" s="192"/>
      <c r="F23" s="196"/>
      <c r="G23" s="204"/>
      <c r="H23" s="25"/>
      <c r="I23" s="14"/>
      <c r="J23" s="14"/>
      <c r="K23" s="14"/>
      <c r="L23" s="52"/>
      <c r="O23" s="8">
        <v>16</v>
      </c>
      <c r="P23" s="10">
        <v>2000</v>
      </c>
    </row>
    <row r="24" spans="2:16" x14ac:dyDescent="0.25">
      <c r="B24" s="191"/>
      <c r="C24" s="192"/>
      <c r="D24" s="192"/>
      <c r="E24" s="192"/>
      <c r="F24" s="198" t="s">
        <v>20</v>
      </c>
      <c r="G24" s="199">
        <v>1000</v>
      </c>
      <c r="H24" s="32"/>
      <c r="I24" s="190">
        <v>3587.31</v>
      </c>
      <c r="J24" s="28">
        <f>(I24*1.06)/2</f>
        <v>1901.2743</v>
      </c>
      <c r="K24" s="28">
        <f>(I24*1.07)/4</f>
        <v>959.60542500000008</v>
      </c>
      <c r="L24" s="49">
        <f>(I24*1.08)/12</f>
        <v>322.85790000000003</v>
      </c>
      <c r="O24" s="8">
        <v>17</v>
      </c>
      <c r="P24" s="9" t="s">
        <v>8</v>
      </c>
    </row>
    <row r="25" spans="2:16" x14ac:dyDescent="0.25">
      <c r="B25" s="191"/>
      <c r="C25" s="192"/>
      <c r="D25" s="192"/>
      <c r="E25" s="192"/>
      <c r="F25" s="198"/>
      <c r="G25" s="199"/>
      <c r="H25" s="32"/>
      <c r="I25" s="26"/>
      <c r="J25" s="26"/>
      <c r="K25" s="26"/>
      <c r="L25" s="48"/>
      <c r="O25" s="8">
        <v>18</v>
      </c>
      <c r="P25" s="11">
        <v>2000</v>
      </c>
    </row>
    <row r="26" spans="2:16" x14ac:dyDescent="0.25">
      <c r="B26" s="191"/>
      <c r="C26" s="192"/>
      <c r="D26" s="192"/>
      <c r="E26" s="192"/>
      <c r="F26" s="198"/>
      <c r="G26" s="199"/>
      <c r="H26" s="27">
        <v>0.1</v>
      </c>
      <c r="I26" s="28">
        <f>I24*0.95</f>
        <v>3407.9444999999996</v>
      </c>
      <c r="J26" s="28">
        <f>J24*0.95</f>
        <v>1806.210585</v>
      </c>
      <c r="K26" s="28">
        <f>K24*0.95</f>
        <v>911.62515374999998</v>
      </c>
      <c r="L26" s="49">
        <f>L24*0.95</f>
        <v>306.71500500000002</v>
      </c>
      <c r="O26" s="8">
        <v>19</v>
      </c>
    </row>
    <row r="27" spans="2:16" x14ac:dyDescent="0.25">
      <c r="B27" s="191"/>
      <c r="C27" s="192"/>
      <c r="D27" s="192"/>
      <c r="E27" s="192"/>
      <c r="F27" s="198"/>
      <c r="G27" s="199"/>
      <c r="H27" s="27">
        <v>0.2</v>
      </c>
      <c r="I27" s="28">
        <f>I24*0.9</f>
        <v>3228.5790000000002</v>
      </c>
      <c r="J27" s="28">
        <f t="shared" ref="J27:L27" si="6">J24*0.9</f>
        <v>1711.14687</v>
      </c>
      <c r="K27" s="28">
        <f t="shared" si="6"/>
        <v>863.64488250000011</v>
      </c>
      <c r="L27" s="49">
        <f t="shared" si="6"/>
        <v>290.57211000000001</v>
      </c>
      <c r="O27" s="8">
        <v>20</v>
      </c>
    </row>
    <row r="28" spans="2:16" x14ac:dyDescent="0.25">
      <c r="B28" s="191"/>
      <c r="C28" s="192"/>
      <c r="D28" s="192"/>
      <c r="E28" s="192"/>
      <c r="F28" s="198"/>
      <c r="G28" s="199"/>
      <c r="H28" s="27">
        <v>0.3</v>
      </c>
      <c r="I28" s="28">
        <f>I24*0.85</f>
        <v>3049.2134999999998</v>
      </c>
      <c r="J28" s="28">
        <f t="shared" ref="J28:L28" si="7">J24*0.85</f>
        <v>1616.083155</v>
      </c>
      <c r="K28" s="28">
        <f t="shared" si="7"/>
        <v>815.66461125000001</v>
      </c>
      <c r="L28" s="49">
        <f t="shared" si="7"/>
        <v>274.429215</v>
      </c>
      <c r="O28" s="8">
        <v>21</v>
      </c>
    </row>
    <row r="29" spans="2:16" x14ac:dyDescent="0.25">
      <c r="B29" s="44"/>
      <c r="C29" s="14"/>
      <c r="D29" s="14"/>
      <c r="E29" s="14"/>
      <c r="F29" s="30"/>
      <c r="G29" s="31"/>
      <c r="H29" s="31"/>
      <c r="I29" s="14"/>
      <c r="J29" s="14"/>
      <c r="K29" s="29"/>
      <c r="L29" s="51"/>
      <c r="O29" s="8">
        <v>22</v>
      </c>
    </row>
    <row r="30" spans="2:16" x14ac:dyDescent="0.25">
      <c r="B30" s="44"/>
      <c r="C30" s="14"/>
      <c r="D30" s="14"/>
      <c r="E30" s="14"/>
      <c r="F30" s="30"/>
      <c r="G30" s="35" t="s">
        <v>25</v>
      </c>
      <c r="H30" s="33"/>
      <c r="I30" s="33">
        <v>370.92</v>
      </c>
      <c r="J30" s="20">
        <f>(I30*1.06)/2</f>
        <v>196.58760000000001</v>
      </c>
      <c r="K30" s="20">
        <f>(I30*1.07)/4</f>
        <v>99.221100000000007</v>
      </c>
      <c r="L30" s="45">
        <f>(I30*1.08)/12</f>
        <v>33.382800000000003</v>
      </c>
      <c r="M30" s="1">
        <f>445.1/12*10</f>
        <v>370.91666666666669</v>
      </c>
      <c r="O30" s="8">
        <v>23</v>
      </c>
    </row>
    <row r="31" spans="2:16" x14ac:dyDescent="0.25">
      <c r="B31" s="44"/>
      <c r="C31" s="14"/>
      <c r="D31" s="14"/>
      <c r="E31" s="14"/>
      <c r="F31" s="30"/>
      <c r="G31" s="33"/>
      <c r="H31" s="33"/>
      <c r="I31" s="33"/>
      <c r="J31" s="33"/>
      <c r="K31" s="33"/>
      <c r="L31" s="53"/>
      <c r="O31" s="8">
        <v>24</v>
      </c>
    </row>
    <row r="32" spans="2:16" x14ac:dyDescent="0.25">
      <c r="B32" s="44"/>
      <c r="C32" s="14"/>
      <c r="D32" s="14"/>
      <c r="E32" s="14"/>
      <c r="F32" s="30"/>
      <c r="G32" s="35" t="s">
        <v>26</v>
      </c>
      <c r="H32" s="33"/>
      <c r="I32" s="33">
        <v>278.2</v>
      </c>
      <c r="J32" s="20">
        <f>(I32*1.06)/2</f>
        <v>147.446</v>
      </c>
      <c r="K32" s="20">
        <f>(I32*1.07)/4</f>
        <v>74.418499999999995</v>
      </c>
      <c r="L32" s="45">
        <f>(I32*1.08)/12</f>
        <v>25.038</v>
      </c>
      <c r="M32" s="1">
        <f>278.2/12*10</f>
        <v>231.83333333333334</v>
      </c>
      <c r="O32" s="8">
        <v>25</v>
      </c>
    </row>
    <row r="33" spans="2:15" x14ac:dyDescent="0.25">
      <c r="B33" s="44"/>
      <c r="C33" s="14"/>
      <c r="D33" s="14"/>
      <c r="E33" s="14"/>
      <c r="F33" s="30"/>
      <c r="G33" s="34"/>
      <c r="H33" s="34"/>
      <c r="I33" s="33"/>
      <c r="J33" s="33"/>
      <c r="K33" s="33"/>
      <c r="L33" s="53"/>
      <c r="O33" s="8">
        <v>26</v>
      </c>
    </row>
    <row r="34" spans="2:15" x14ac:dyDescent="0.25">
      <c r="B34" s="44"/>
      <c r="C34" s="14"/>
      <c r="D34" s="14"/>
      <c r="E34" s="14"/>
      <c r="F34" s="30"/>
      <c r="G34" s="34" t="s">
        <v>27</v>
      </c>
      <c r="H34" s="34"/>
      <c r="I34" s="33">
        <v>78.97</v>
      </c>
      <c r="J34" s="20">
        <f>(I34*1.06)/2</f>
        <v>41.854100000000003</v>
      </c>
      <c r="K34" s="20">
        <f>(I34*1.07)/4</f>
        <v>21.124475</v>
      </c>
      <c r="L34" s="45">
        <f>(I34*1.08)/12</f>
        <v>7.1072999999999995</v>
      </c>
      <c r="O34" s="8">
        <v>27</v>
      </c>
    </row>
    <row r="35" spans="2:15" x14ac:dyDescent="0.25">
      <c r="B35" s="50"/>
      <c r="F35" s="2"/>
      <c r="G35" s="34"/>
      <c r="H35" s="209"/>
      <c r="I35" s="210"/>
      <c r="J35" s="210"/>
      <c r="K35" s="210"/>
      <c r="L35" s="211"/>
      <c r="O35" s="8">
        <v>28</v>
      </c>
    </row>
    <row r="36" spans="2:15" x14ac:dyDescent="0.25">
      <c r="B36" s="44"/>
      <c r="C36" s="14"/>
      <c r="D36" s="14"/>
      <c r="E36" s="14"/>
      <c r="F36" s="30"/>
      <c r="G36" s="212" t="s">
        <v>103</v>
      </c>
      <c r="H36" s="34"/>
      <c r="I36" s="33">
        <v>19.8</v>
      </c>
      <c r="J36" s="20">
        <f>(I36*1.06)/2</f>
        <v>10.494000000000002</v>
      </c>
      <c r="K36" s="20">
        <f>(I36*1.07)/4</f>
        <v>5.2965000000000009</v>
      </c>
      <c r="L36" s="45">
        <f>(I36*1.08)/12</f>
        <v>1.7820000000000003</v>
      </c>
      <c r="O36" s="8">
        <v>27</v>
      </c>
    </row>
    <row r="37" spans="2:15" x14ac:dyDescent="0.25">
      <c r="B37" s="44"/>
      <c r="C37" s="14"/>
      <c r="D37" s="14"/>
      <c r="E37" s="14"/>
      <c r="F37" s="30"/>
      <c r="G37" s="205"/>
      <c r="H37" s="205"/>
      <c r="I37" s="206"/>
      <c r="J37" s="207"/>
      <c r="K37" s="207"/>
      <c r="L37" s="208"/>
      <c r="O37" s="8"/>
    </row>
    <row r="38" spans="2:15" x14ac:dyDescent="0.25">
      <c r="B38" s="50"/>
      <c r="I38" s="14"/>
      <c r="J38" s="29" t="s">
        <v>15</v>
      </c>
      <c r="K38" s="29"/>
      <c r="L38" s="54"/>
      <c r="O38" s="8">
        <v>29</v>
      </c>
    </row>
    <row r="39" spans="2:15" x14ac:dyDescent="0.25">
      <c r="B39" s="55"/>
      <c r="C39" s="56"/>
      <c r="D39" s="56"/>
      <c r="E39" s="56"/>
      <c r="F39" s="57"/>
      <c r="G39" s="57"/>
      <c r="H39" s="57"/>
      <c r="I39" s="58"/>
      <c r="J39" s="58" t="s">
        <v>14</v>
      </c>
      <c r="K39" s="58"/>
      <c r="L39" s="59"/>
      <c r="O39" s="8">
        <v>30</v>
      </c>
    </row>
    <row r="40" spans="2:15" x14ac:dyDescent="0.25">
      <c r="F40" s="2"/>
      <c r="G40" s="2"/>
      <c r="H40" s="2"/>
      <c r="O40" s="8">
        <v>31</v>
      </c>
    </row>
    <row r="41" spans="2:15" x14ac:dyDescent="0.25">
      <c r="F41" s="2"/>
      <c r="G41" s="2"/>
      <c r="H41" s="2"/>
      <c r="O41" s="8">
        <v>32</v>
      </c>
    </row>
    <row r="42" spans="2:15" x14ac:dyDescent="0.25">
      <c r="F42" s="2"/>
      <c r="G42" s="2"/>
      <c r="H42" s="2"/>
      <c r="O42" s="8">
        <v>33</v>
      </c>
    </row>
    <row r="43" spans="2:15" x14ac:dyDescent="0.25">
      <c r="F43" s="2"/>
      <c r="G43" s="2"/>
      <c r="H43" s="2"/>
      <c r="O43" s="8">
        <v>34</v>
      </c>
    </row>
    <row r="44" spans="2:15" x14ac:dyDescent="0.25">
      <c r="O44" s="8">
        <v>35</v>
      </c>
    </row>
    <row r="45" spans="2:15" x14ac:dyDescent="0.25">
      <c r="F45" s="2"/>
      <c r="G45" s="2"/>
      <c r="H45" s="2"/>
      <c r="O45" s="8">
        <v>36</v>
      </c>
    </row>
    <row r="46" spans="2:15" x14ac:dyDescent="0.25">
      <c r="F46" s="2"/>
      <c r="G46" s="2"/>
      <c r="H46" s="2"/>
      <c r="O46" s="8">
        <v>37</v>
      </c>
    </row>
    <row r="47" spans="2:15" x14ac:dyDescent="0.25">
      <c r="F47" s="2"/>
      <c r="G47" s="2"/>
      <c r="H47" s="2"/>
      <c r="O47" s="8">
        <v>38</v>
      </c>
    </row>
    <row r="48" spans="2:15" x14ac:dyDescent="0.25">
      <c r="F48" s="2"/>
      <c r="G48" s="2"/>
      <c r="H48" s="2"/>
      <c r="O48" s="8">
        <v>39</v>
      </c>
    </row>
    <row r="49" spans="6:15" x14ac:dyDescent="0.25">
      <c r="F49" s="2"/>
      <c r="G49" s="2"/>
      <c r="H49" s="2"/>
      <c r="O49" s="8">
        <v>40</v>
      </c>
    </row>
    <row r="50" spans="6:15" x14ac:dyDescent="0.25">
      <c r="F50" s="2"/>
      <c r="G50" s="2"/>
      <c r="H50" s="2"/>
      <c r="O50" s="8">
        <v>41</v>
      </c>
    </row>
    <row r="51" spans="6:15" x14ac:dyDescent="0.25">
      <c r="F51" s="2"/>
      <c r="G51" s="2"/>
      <c r="H51" s="2"/>
      <c r="O51" s="8">
        <v>42</v>
      </c>
    </row>
    <row r="52" spans="6:15" x14ac:dyDescent="0.25">
      <c r="F52" s="2"/>
      <c r="G52" s="2"/>
      <c r="H52" s="2"/>
      <c r="O52" s="8">
        <v>43</v>
      </c>
    </row>
    <row r="53" spans="6:15" x14ac:dyDescent="0.25">
      <c r="F53" s="2"/>
      <c r="G53" s="2"/>
      <c r="H53" s="2"/>
      <c r="O53" s="8">
        <v>44</v>
      </c>
    </row>
    <row r="54" spans="6:15" x14ac:dyDescent="0.25">
      <c r="F54" s="2"/>
      <c r="G54" s="2"/>
      <c r="H54" s="2"/>
      <c r="O54" s="8">
        <v>45</v>
      </c>
    </row>
    <row r="55" spans="6:15" x14ac:dyDescent="0.25">
      <c r="F55" s="2"/>
      <c r="G55" s="2"/>
      <c r="H55" s="2"/>
      <c r="O55" s="8">
        <v>46</v>
      </c>
    </row>
    <row r="56" spans="6:15" x14ac:dyDescent="0.25">
      <c r="F56" s="2"/>
      <c r="G56" s="2"/>
      <c r="H56" s="2"/>
      <c r="O56" s="8">
        <v>47</v>
      </c>
    </row>
    <row r="57" spans="6:15" x14ac:dyDescent="0.25">
      <c r="F57" s="2"/>
      <c r="G57" s="2"/>
      <c r="H57" s="2"/>
      <c r="O57" s="8">
        <v>48</v>
      </c>
    </row>
    <row r="58" spans="6:15" x14ac:dyDescent="0.25">
      <c r="F58" s="2"/>
      <c r="G58" s="2"/>
      <c r="H58" s="2"/>
      <c r="O58" s="8">
        <v>49</v>
      </c>
    </row>
    <row r="59" spans="6:15" x14ac:dyDescent="0.25">
      <c r="F59" s="2"/>
      <c r="G59" s="2"/>
      <c r="H59" s="2"/>
      <c r="O59" s="8">
        <v>50</v>
      </c>
    </row>
    <row r="60" spans="6:15" x14ac:dyDescent="0.25">
      <c r="F60" s="2"/>
      <c r="G60" s="2"/>
      <c r="H60" s="2"/>
      <c r="O60" s="8">
        <v>51</v>
      </c>
    </row>
    <row r="61" spans="6:15" x14ac:dyDescent="0.25">
      <c r="F61" s="2"/>
      <c r="G61" s="2"/>
      <c r="H61" s="2"/>
      <c r="O61" s="8">
        <v>52</v>
      </c>
    </row>
    <row r="62" spans="6:15" x14ac:dyDescent="0.25">
      <c r="O62" s="8">
        <v>53</v>
      </c>
    </row>
    <row r="63" spans="6:15" x14ac:dyDescent="0.25">
      <c r="F63" s="2"/>
      <c r="G63" s="2"/>
      <c r="H63" s="2"/>
      <c r="O63" s="8">
        <v>54</v>
      </c>
    </row>
    <row r="64" spans="6:15" x14ac:dyDescent="0.25">
      <c r="F64" s="2"/>
      <c r="G64" s="2"/>
      <c r="H64" s="2"/>
      <c r="O64" s="8">
        <v>55</v>
      </c>
    </row>
    <row r="65" spans="6:15" x14ac:dyDescent="0.25">
      <c r="F65" s="2"/>
      <c r="G65" s="2"/>
      <c r="H65" s="2"/>
      <c r="O65" s="8">
        <v>56</v>
      </c>
    </row>
    <row r="66" spans="6:15" x14ac:dyDescent="0.25">
      <c r="F66" s="2"/>
      <c r="G66" s="2"/>
      <c r="H66" s="2"/>
      <c r="O66" s="8">
        <v>57</v>
      </c>
    </row>
    <row r="67" spans="6:15" x14ac:dyDescent="0.25">
      <c r="F67" s="2"/>
      <c r="G67" s="2"/>
      <c r="H67" s="2"/>
      <c r="O67" s="8">
        <v>58</v>
      </c>
    </row>
    <row r="68" spans="6:15" x14ac:dyDescent="0.25">
      <c r="F68" s="2"/>
      <c r="G68" s="2"/>
      <c r="H68" s="2"/>
      <c r="O68" s="8">
        <v>59</v>
      </c>
    </row>
    <row r="69" spans="6:15" x14ac:dyDescent="0.25">
      <c r="F69" s="2"/>
      <c r="G69" s="2"/>
      <c r="H69" s="2"/>
      <c r="O69" s="8">
        <v>60</v>
      </c>
    </row>
    <row r="70" spans="6:15" x14ac:dyDescent="0.25">
      <c r="F70" s="2"/>
      <c r="G70" s="2"/>
      <c r="H70" s="2"/>
      <c r="O70" s="8">
        <v>61</v>
      </c>
    </row>
    <row r="71" spans="6:15" x14ac:dyDescent="0.25">
      <c r="F71" s="2"/>
      <c r="G71" s="2"/>
      <c r="H71" s="2"/>
      <c r="O71" s="8">
        <v>62</v>
      </c>
    </row>
    <row r="72" spans="6:15" x14ac:dyDescent="0.25">
      <c r="F72" s="2"/>
      <c r="G72" s="2"/>
      <c r="H72" s="2"/>
      <c r="O72" s="8">
        <v>63</v>
      </c>
    </row>
    <row r="73" spans="6:15" x14ac:dyDescent="0.25">
      <c r="F73" s="2"/>
      <c r="G73" s="2"/>
      <c r="H73" s="2"/>
      <c r="O73" s="8">
        <v>64</v>
      </c>
    </row>
    <row r="74" spans="6:15" x14ac:dyDescent="0.25">
      <c r="F74" s="2"/>
      <c r="G74" s="2"/>
      <c r="H74" s="2"/>
      <c r="O74" s="8">
        <v>65</v>
      </c>
    </row>
    <row r="75" spans="6:15" x14ac:dyDescent="0.25">
      <c r="F75" s="2"/>
      <c r="G75" s="2"/>
      <c r="H75" s="2"/>
      <c r="O75" s="8">
        <v>66</v>
      </c>
    </row>
    <row r="76" spans="6:15" x14ac:dyDescent="0.25">
      <c r="F76" s="2"/>
      <c r="G76" s="2"/>
      <c r="H76" s="2"/>
      <c r="O76" s="8">
        <v>67</v>
      </c>
    </row>
    <row r="77" spans="6:15" x14ac:dyDescent="0.25">
      <c r="F77" s="2"/>
      <c r="G77" s="2"/>
      <c r="H77" s="2"/>
      <c r="O77" s="8">
        <v>68</v>
      </c>
    </row>
    <row r="78" spans="6:15" x14ac:dyDescent="0.25">
      <c r="F78" s="2"/>
      <c r="G78" s="2"/>
      <c r="H78" s="2"/>
      <c r="O78" s="8">
        <v>69</v>
      </c>
    </row>
    <row r="79" spans="6:15" x14ac:dyDescent="0.25">
      <c r="F79" s="2"/>
      <c r="G79" s="2"/>
      <c r="H79" s="2"/>
      <c r="O79" s="8">
        <v>70</v>
      </c>
    </row>
    <row r="80" spans="6:15" x14ac:dyDescent="0.25">
      <c r="F80" s="2"/>
      <c r="G80" s="2"/>
      <c r="H80" s="2"/>
      <c r="O80" s="8">
        <v>71</v>
      </c>
    </row>
    <row r="81" spans="6:15" x14ac:dyDescent="0.25">
      <c r="F81" s="2"/>
      <c r="G81" s="2"/>
      <c r="H81" s="2"/>
      <c r="O81" s="8">
        <v>72</v>
      </c>
    </row>
    <row r="82" spans="6:15" x14ac:dyDescent="0.25">
      <c r="F82" s="2"/>
      <c r="G82" s="2"/>
      <c r="H82" s="2"/>
      <c r="O82" s="8">
        <v>73</v>
      </c>
    </row>
    <row r="83" spans="6:15" x14ac:dyDescent="0.25">
      <c r="F83" s="2"/>
      <c r="G83" s="2"/>
      <c r="H83" s="2"/>
      <c r="O83" s="8">
        <v>74</v>
      </c>
    </row>
    <row r="84" spans="6:15" x14ac:dyDescent="0.25">
      <c r="F84" s="2"/>
      <c r="G84" s="2"/>
      <c r="H84" s="2"/>
      <c r="O84" s="8">
        <v>75</v>
      </c>
    </row>
    <row r="85" spans="6:15" x14ac:dyDescent="0.25">
      <c r="F85" s="2"/>
      <c r="G85" s="2"/>
      <c r="H85" s="2"/>
    </row>
    <row r="86" spans="6:15" x14ac:dyDescent="0.25">
      <c r="F86" s="2"/>
      <c r="G86" s="2"/>
      <c r="H86" s="2"/>
    </row>
    <row r="87" spans="6:15" x14ac:dyDescent="0.25">
      <c r="F87" s="2"/>
      <c r="G87" s="2"/>
      <c r="H87" s="2"/>
    </row>
    <row r="88" spans="6:15" x14ac:dyDescent="0.25">
      <c r="F88" s="2"/>
      <c r="G88" s="2"/>
      <c r="H88" s="2"/>
    </row>
    <row r="89" spans="6:15" x14ac:dyDescent="0.25">
      <c r="F89" s="2"/>
      <c r="G89" s="2"/>
      <c r="H89" s="2"/>
    </row>
    <row r="90" spans="6:15" x14ac:dyDescent="0.25">
      <c r="F90" s="2"/>
      <c r="G90" s="2"/>
      <c r="H90" s="2"/>
    </row>
    <row r="91" spans="6:15" x14ac:dyDescent="0.25">
      <c r="F91" s="2"/>
      <c r="G91" s="2"/>
      <c r="H91" s="2"/>
    </row>
    <row r="92" spans="6:15" ht="15" customHeight="1" x14ac:dyDescent="0.25">
      <c r="F92" s="2"/>
      <c r="G92" s="2"/>
      <c r="H92" s="2"/>
    </row>
    <row r="93" spans="6:15" x14ac:dyDescent="0.25">
      <c r="F93" s="2"/>
      <c r="G93" s="2"/>
      <c r="H93" s="2"/>
    </row>
    <row r="94" spans="6:15" x14ac:dyDescent="0.25">
      <c r="F94" s="2"/>
      <c r="G94" s="2"/>
      <c r="H94" s="2"/>
    </row>
    <row r="95" spans="6:15" x14ac:dyDescent="0.25">
      <c r="F95" s="2"/>
      <c r="G95" s="2"/>
      <c r="H95" s="2"/>
    </row>
    <row r="96" spans="6:15" x14ac:dyDescent="0.25">
      <c r="F96" s="2"/>
      <c r="G96" s="2"/>
      <c r="H96" s="2"/>
    </row>
    <row r="97" spans="2:9" x14ac:dyDescent="0.25">
      <c r="F97" s="2"/>
      <c r="G97" s="2"/>
      <c r="H97" s="2"/>
    </row>
    <row r="98" spans="2:9" x14ac:dyDescent="0.25">
      <c r="F98" s="2"/>
      <c r="G98" s="2"/>
      <c r="H98" s="2"/>
    </row>
    <row r="99" spans="2:9" x14ac:dyDescent="0.25">
      <c r="F99" s="2"/>
      <c r="G99" s="2"/>
      <c r="H99" s="2"/>
    </row>
    <row r="100" spans="2:9" x14ac:dyDescent="0.25">
      <c r="F100" s="2"/>
      <c r="G100" s="2"/>
      <c r="H100" s="2"/>
    </row>
    <row r="101" spans="2:9" x14ac:dyDescent="0.25">
      <c r="F101" s="2"/>
      <c r="G101" s="2"/>
      <c r="H101" s="2"/>
    </row>
    <row r="102" spans="2:9" x14ac:dyDescent="0.25">
      <c r="F102" s="2"/>
      <c r="G102" s="2"/>
      <c r="H102" s="2"/>
    </row>
    <row r="103" spans="2:9" x14ac:dyDescent="0.25">
      <c r="F103" s="2"/>
      <c r="G103" s="2"/>
      <c r="H103" s="2"/>
    </row>
    <row r="104" spans="2:9" x14ac:dyDescent="0.25">
      <c r="F104" s="2"/>
      <c r="G104" s="2"/>
      <c r="H104" s="2"/>
    </row>
    <row r="105" spans="2:9" x14ac:dyDescent="0.25">
      <c r="F105" s="2"/>
      <c r="G105" s="2"/>
      <c r="H105" s="2"/>
    </row>
    <row r="106" spans="2:9" x14ac:dyDescent="0.25">
      <c r="F106" s="2"/>
      <c r="G106" s="2"/>
      <c r="H106" s="2"/>
    </row>
    <row r="107" spans="2:9" x14ac:dyDescent="0.25">
      <c r="B107" s="4"/>
      <c r="F107" s="2"/>
      <c r="G107" s="2"/>
      <c r="H107" s="2"/>
      <c r="I107" s="5"/>
    </row>
    <row r="108" spans="2:9" x14ac:dyDescent="0.25">
      <c r="B108" s="4"/>
      <c r="F108" s="2"/>
      <c r="G108" s="2"/>
      <c r="H108" s="2"/>
      <c r="I108" s="5"/>
    </row>
    <row r="109" spans="2:9" x14ac:dyDescent="0.25">
      <c r="B109" s="4"/>
      <c r="F109" s="2"/>
      <c r="G109" s="2"/>
      <c r="H109" s="2"/>
      <c r="I109" s="5"/>
    </row>
    <row r="110" spans="2:9" x14ac:dyDescent="0.25">
      <c r="B110" s="4"/>
      <c r="F110" s="2"/>
      <c r="G110" s="2"/>
      <c r="H110" s="2"/>
      <c r="I110" s="5"/>
    </row>
    <row r="111" spans="2:9" x14ac:dyDescent="0.25">
      <c r="B111" s="4"/>
      <c r="F111" s="2"/>
      <c r="G111" s="2"/>
      <c r="H111" s="2"/>
      <c r="I111" s="5"/>
    </row>
    <row r="112" spans="2:9" x14ac:dyDescent="0.25">
      <c r="B112" s="4"/>
      <c r="F112" s="2"/>
      <c r="G112" s="2"/>
      <c r="H112" s="2"/>
      <c r="I112" s="5"/>
    </row>
    <row r="113" spans="2:9" x14ac:dyDescent="0.25">
      <c r="B113" s="4"/>
      <c r="F113" s="2"/>
      <c r="G113" s="2"/>
      <c r="H113" s="2"/>
      <c r="I113" s="5"/>
    </row>
    <row r="114" spans="2:9" ht="15.75" thickBot="1" x14ac:dyDescent="0.3">
      <c r="B114" s="6"/>
      <c r="I114" s="7"/>
    </row>
  </sheetData>
  <dataValidations count="4">
    <dataValidation type="list" allowBlank="1" showInputMessage="1" showErrorMessage="1" sqref="O8:O84">
      <formula1>$O$8:$O$83</formula1>
    </dataValidation>
    <dataValidation type="list" allowBlank="1" showInputMessage="1" showErrorMessage="1" sqref="F5:F37">
      <formula1>$P$8:$P$12</formula1>
    </dataValidation>
    <dataValidation type="list" allowBlank="1" showInputMessage="1" showErrorMessage="1" sqref="H12:H13 H32 H23:H25 G12:G29 H29 H17 H35">
      <formula1>$P$15:$P$25</formula1>
    </dataValidation>
    <dataValidation type="list" allowBlank="1" showInputMessage="1" showErrorMessage="1" sqref="E5:E30">
      <formula1>$P$3:$P$4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view="pageLayout" zoomScaleNormal="85" workbookViewId="0">
      <selection activeCell="B16" sqref="B16"/>
    </sheetView>
  </sheetViews>
  <sheetFormatPr defaultRowHeight="15" x14ac:dyDescent="0.25"/>
  <cols>
    <col min="1" max="1" width="17.140625" style="215" customWidth="1"/>
    <col min="2" max="2" width="15.42578125" style="215" customWidth="1"/>
    <col min="3" max="3" width="16" style="215" customWidth="1"/>
    <col min="4" max="4" width="15.7109375" style="215" customWidth="1"/>
    <col min="5" max="5" width="12.85546875" style="215" customWidth="1"/>
    <col min="6" max="6" width="14.42578125" style="215" customWidth="1"/>
    <col min="7" max="7" width="10.28515625" style="215" hidden="1" customWidth="1"/>
    <col min="8" max="8" width="10.7109375" style="215" hidden="1" customWidth="1"/>
    <col min="9" max="11" width="9.140625" style="215" hidden="1" customWidth="1"/>
    <col min="12" max="12" width="9.140625" style="1" customWidth="1"/>
    <col min="13" max="15" width="9.140625" style="215" customWidth="1"/>
    <col min="16" max="16384" width="9.140625" style="215"/>
  </cols>
  <sheetData>
    <row r="1" spans="1:13" x14ac:dyDescent="0.25">
      <c r="G1" s="307" t="s">
        <v>124</v>
      </c>
      <c r="H1" s="307" t="s">
        <v>136</v>
      </c>
      <c r="I1" s="307" t="s">
        <v>137</v>
      </c>
      <c r="J1" s="307" t="s">
        <v>138</v>
      </c>
      <c r="K1" s="307" t="s">
        <v>139</v>
      </c>
    </row>
    <row r="2" spans="1:13" x14ac:dyDescent="0.25">
      <c r="G2" s="308" t="str">
        <f>IF(H2&lt;&gt; FALSE, H2, IF(I2&lt;&gt; FALSE, I2, J2))</f>
        <v>36 - 40</v>
      </c>
      <c r="H2" s="308" t="str">
        <f>IF(B8&lt;[1]data!$G$10,[1]data!$J$9,IF(AND(B8&gt;[1]data!$H$9,B8&lt;[1]data!$G$11),[1]data!$J$10,IF(AND(B8&gt;[1]data!$H$10,B8&lt;[1]data!$G$12),[1]data!$J$11,IF(AND(B8&gt;[1]data!$H$11,B8&lt;[1]data!$G$13),[1]data!$J$12,IF(AND(B8&gt;[1]data!$H$12,B8&lt; [1]data!$G$14),[1]data!$J$13,IF(AND(B8&gt;[1]data!$H$13,D2&lt;[1]data!$G$15),[1]data!$J$14,IF(AND(B8&gt;[1]data!$H$14,B8&lt;[1]data!$G$16),[1]data!$J$15,FALSE)))))))</f>
        <v>36 - 40</v>
      </c>
      <c r="I2" s="308" t="b">
        <f>IF(AND(B8&gt;[1]data!$H$15,B8&lt;[1]data!$G$17),[1]data!$J$16,IF(AND(B8&gt;[1]data!$H$16,B8&lt;[1]data!$G$18),[1]data!$J$17,IF(AND(B8&gt;[1]data!$H$17,B8&lt;[1]data!$G$19),[1]data!$J$18,IF(AND(B8&gt;[1]data!$H$18,B8&lt;[1]data!$G$20),[1]data!$J$19,IF(AND(B8&gt;[1]data!$H$19,B8&lt;[1]data!$G$21),[1]data!$J$20,IF(AND(B8&gt;[1]data!$H$20,B8&lt;[1]data!$G$22),[1]data!$J$21,IF(AND(B8&gt;[1]data!$H$21,B8&lt;[1]data!$G$23),[1]data!$J$22,FALSE)))))))</f>
        <v>0</v>
      </c>
      <c r="J2" s="308" t="str">
        <f>IF(AND(B8&gt;[1]data!$H$22,B8&lt;[1]data!$G$24),[1]data!$J$23,IF(AND(B8&gt;[1]data!$H$23,B8&lt;[1]data!$G$25),[1]data!$J$24,IF(AND(B8&gt;[1]data!$H$24,B8&lt;[1]data!$G$26),[1]data!$J$25,IF(AND(B8&gt;[1]data!$H$25,B8&lt;[1]data!$G$27),[1]data!$J$26,IF(B8&gt;[1]data!$H$26,[1]data!$J$27,"x")))))</f>
        <v>x</v>
      </c>
      <c r="K2" s="308" t="str">
        <f>IF(B8&lt;data!$AG$34,
IF(AND(B8&gt;data!$AF$34,B8&lt;data!$AF$35),data!$AG$35,
IF(AND(B8&gt;[1]data!$AF$35,B8&lt;[1]data!$AF$36),[1]data!$AG$36,"x")))</f>
        <v>18 - 64</v>
      </c>
    </row>
    <row r="3" spans="1:13" ht="21" x14ac:dyDescent="0.35">
      <c r="A3" s="310" t="s">
        <v>104</v>
      </c>
      <c r="C3" s="214" t="s">
        <v>40</v>
      </c>
      <c r="G3" s="248" t="s">
        <v>40</v>
      </c>
      <c r="H3" s="63">
        <v>1</v>
      </c>
      <c r="I3" s="311">
        <f>SUMIF(G3:G5,C3,H3:H5)</f>
        <v>1</v>
      </c>
    </row>
    <row r="4" spans="1:13" ht="21" x14ac:dyDescent="0.35">
      <c r="A4" s="214"/>
      <c r="G4" s="248" t="s">
        <v>41</v>
      </c>
      <c r="H4" s="63">
        <v>2</v>
      </c>
    </row>
    <row r="5" spans="1:13" x14ac:dyDescent="0.25">
      <c r="A5" s="580">
        <v>41194</v>
      </c>
      <c r="B5" s="580"/>
      <c r="C5" s="213"/>
      <c r="E5" s="216"/>
      <c r="F5" s="216"/>
      <c r="G5" s="248" t="s">
        <v>126</v>
      </c>
      <c r="H5" s="63">
        <v>3</v>
      </c>
    </row>
    <row r="6" spans="1:13" x14ac:dyDescent="0.25">
      <c r="A6" s="213"/>
      <c r="B6" s="213"/>
      <c r="C6" s="213"/>
      <c r="E6" s="216"/>
      <c r="F6" s="216"/>
      <c r="G6" s="1"/>
      <c r="H6" s="1"/>
    </row>
    <row r="7" spans="1:13" ht="33" customHeight="1" x14ac:dyDescent="0.25">
      <c r="A7" s="329" t="s">
        <v>3</v>
      </c>
      <c r="B7" s="330" t="s">
        <v>1</v>
      </c>
      <c r="C7" s="330" t="s">
        <v>105</v>
      </c>
      <c r="D7" s="331" t="s">
        <v>21</v>
      </c>
      <c r="H7" s="312"/>
    </row>
    <row r="8" spans="1:13" ht="28.5" customHeight="1" x14ac:dyDescent="0.25">
      <c r="A8" s="336" t="s">
        <v>152</v>
      </c>
      <c r="B8" s="349">
        <v>38</v>
      </c>
      <c r="C8" s="349" t="s">
        <v>153</v>
      </c>
      <c r="D8" s="350" t="s">
        <v>22</v>
      </c>
      <c r="E8" s="219"/>
      <c r="F8" s="219"/>
      <c r="I8" s="217"/>
    </row>
    <row r="9" spans="1:13" x14ac:dyDescent="0.25">
      <c r="A9" s="351" t="s">
        <v>154</v>
      </c>
      <c r="B9" s="328" t="s">
        <v>155</v>
      </c>
      <c r="C9" s="328"/>
      <c r="D9" s="352"/>
      <c r="E9" s="219"/>
      <c r="F9" s="219"/>
      <c r="I9" s="217"/>
    </row>
    <row r="10" spans="1:13" x14ac:dyDescent="0.25">
      <c r="A10" s="332"/>
      <c r="B10" s="353"/>
      <c r="C10" s="353"/>
      <c r="D10" s="354"/>
      <c r="E10" s="219"/>
      <c r="F10" s="219"/>
      <c r="I10" s="217"/>
    </row>
    <row r="11" spans="1:13" x14ac:dyDescent="0.25">
      <c r="A11" s="328"/>
      <c r="B11" s="328"/>
      <c r="C11" s="328"/>
      <c r="D11" s="328"/>
      <c r="E11" s="219"/>
      <c r="F11" s="219"/>
      <c r="I11" s="217"/>
    </row>
    <row r="12" spans="1:13" x14ac:dyDescent="0.25">
      <c r="A12" s="328"/>
      <c r="B12" s="328"/>
      <c r="C12" s="328"/>
      <c r="D12" s="328"/>
      <c r="E12" s="219"/>
      <c r="F12" s="219"/>
      <c r="I12" s="217"/>
    </row>
    <row r="13" spans="1:13" x14ac:dyDescent="0.25">
      <c r="A13" s="192"/>
      <c r="B13" s="192"/>
      <c r="C13" s="192"/>
    </row>
    <row r="14" spans="1:13" x14ac:dyDescent="0.25">
      <c r="D14" s="221"/>
      <c r="E14" s="221"/>
      <c r="F14" s="221"/>
      <c r="L14" s="3"/>
      <c r="M14" s="220"/>
    </row>
    <row r="15" spans="1:13" ht="36" customHeight="1" x14ac:dyDescent="0.25">
      <c r="A15" s="314" t="s">
        <v>4</v>
      </c>
      <c r="B15" s="315" t="s">
        <v>110</v>
      </c>
      <c r="C15" s="315" t="s">
        <v>106</v>
      </c>
      <c r="D15" s="315" t="s">
        <v>107</v>
      </c>
      <c r="E15" s="315" t="s">
        <v>108</v>
      </c>
      <c r="F15" s="316" t="s">
        <v>109</v>
      </c>
      <c r="K15" s="220"/>
      <c r="L15" s="3"/>
      <c r="M15" s="220"/>
    </row>
    <row r="16" spans="1:13" s="355" customFormat="1" ht="27.75" customHeight="1" x14ac:dyDescent="0.25">
      <c r="A16" s="364" t="s">
        <v>19</v>
      </c>
      <c r="B16" s="365" t="s">
        <v>5</v>
      </c>
      <c r="C16" s="366">
        <v>3618</v>
      </c>
      <c r="D16" s="365">
        <f t="shared" ref="D16" si="0">(C16*1.06)/2</f>
        <v>1917.5400000000002</v>
      </c>
      <c r="E16" s="365">
        <f t="shared" ref="E16" si="1">(C16*1.07)/4</f>
        <v>967.81500000000005</v>
      </c>
      <c r="F16" s="367">
        <f t="shared" ref="F16" si="2">(C16*1.08)/12</f>
        <v>325.62</v>
      </c>
      <c r="K16" s="356"/>
      <c r="L16" s="357"/>
      <c r="M16" s="356"/>
    </row>
    <row r="17" spans="1:13" s="355" customFormat="1" ht="27.75" customHeight="1" x14ac:dyDescent="0.25">
      <c r="A17" s="358" t="s">
        <v>19</v>
      </c>
      <c r="B17" s="359" t="s">
        <v>5</v>
      </c>
      <c r="C17" s="360">
        <v>3618</v>
      </c>
      <c r="D17" s="359">
        <f t="shared" ref="D17:D19" si="3">(C17*1.06)/2</f>
        <v>1917.5400000000002</v>
      </c>
      <c r="E17" s="359">
        <f t="shared" ref="E17:E19" si="4">(C17*1.07)/4</f>
        <v>967.81500000000005</v>
      </c>
      <c r="F17" s="361">
        <f t="shared" ref="F17:F19" si="5">(C17*1.08)/12</f>
        <v>325.62</v>
      </c>
      <c r="K17" s="356"/>
      <c r="L17" s="357"/>
      <c r="M17" s="356"/>
    </row>
    <row r="18" spans="1:13" s="333" customFormat="1" ht="27.75" customHeight="1" x14ac:dyDescent="0.25">
      <c r="A18" s="373" t="s">
        <v>20</v>
      </c>
      <c r="B18" s="374" t="s">
        <v>5</v>
      </c>
      <c r="C18" s="375">
        <v>10179</v>
      </c>
      <c r="D18" s="376">
        <f t="shared" ref="D18" si="6">(C18*1.06)/2</f>
        <v>5394.87</v>
      </c>
      <c r="E18" s="376">
        <f t="shared" ref="E18" si="7">(C18*1.07)/4</f>
        <v>2722.8825000000002</v>
      </c>
      <c r="F18" s="377">
        <f t="shared" ref="F18" si="8">(C18*1.08)/12</f>
        <v>916.11000000000013</v>
      </c>
      <c r="L18" s="335"/>
      <c r="M18" s="334"/>
    </row>
    <row r="19" spans="1:13" s="333" customFormat="1" ht="27.75" customHeight="1" x14ac:dyDescent="0.25">
      <c r="A19" s="368" t="s">
        <v>20</v>
      </c>
      <c r="B19" s="369" t="s">
        <v>5</v>
      </c>
      <c r="C19" s="370">
        <v>10179</v>
      </c>
      <c r="D19" s="371">
        <f t="shared" si="3"/>
        <v>5394.87</v>
      </c>
      <c r="E19" s="371">
        <f t="shared" si="4"/>
        <v>2722.8825000000002</v>
      </c>
      <c r="F19" s="372">
        <f t="shared" si="5"/>
        <v>916.11000000000013</v>
      </c>
      <c r="L19" s="335"/>
      <c r="M19" s="334"/>
    </row>
    <row r="20" spans="1:13" x14ac:dyDescent="0.25">
      <c r="A20" s="228"/>
      <c r="B20" s="229"/>
      <c r="C20" s="222"/>
      <c r="D20" s="222"/>
      <c r="E20" s="229"/>
      <c r="F20" s="229"/>
      <c r="M20" s="220"/>
    </row>
    <row r="21" spans="1:13" ht="24" customHeight="1" x14ac:dyDescent="0.25">
      <c r="A21" s="587" t="s">
        <v>111</v>
      </c>
      <c r="B21" s="588"/>
      <c r="C21" s="233" t="s">
        <v>106</v>
      </c>
      <c r="D21" s="233" t="s">
        <v>107</v>
      </c>
      <c r="E21" s="233" t="s">
        <v>108</v>
      </c>
      <c r="F21" s="234" t="s">
        <v>109</v>
      </c>
      <c r="M21" s="220"/>
    </row>
    <row r="22" spans="1:13" x14ac:dyDescent="0.25">
      <c r="A22" s="584" t="s">
        <v>112</v>
      </c>
      <c r="B22" s="585"/>
      <c r="C22" s="309">
        <f>IF($G$2=-1,0,VLOOKUP($G$2,data!$AG$9:$AI$27,2,0)*(VLOOKUP($C$3,data!$A$16:$B$18,2)))</f>
        <v>329.3533333333333</v>
      </c>
      <c r="D22" s="235">
        <f>(C22*1.06)/2</f>
        <v>174.55726666666666</v>
      </c>
      <c r="E22" s="235">
        <f>(C22*1.07)/4</f>
        <v>88.102016666666657</v>
      </c>
      <c r="F22" s="236">
        <f>(C22*1.08)/12</f>
        <v>29.6418</v>
      </c>
      <c r="M22" s="220"/>
    </row>
    <row r="23" spans="1:13" x14ac:dyDescent="0.25">
      <c r="A23" s="586" t="str">
        <f>[1]data!AI5</f>
        <v>**VisionCare</v>
      </c>
      <c r="B23" s="575"/>
      <c r="C23" s="237">
        <f>IF($G$2=-1,0,VLOOKUP($G$2,data!$AG$9:$AI$27,3,0)*(VLOOKUP($C$3,data!$A$16:$B$18,2)))</f>
        <v>219.22666666666663</v>
      </c>
      <c r="D23" s="238">
        <f>(C23*1.06)/2</f>
        <v>116.19013333333332</v>
      </c>
      <c r="E23" s="238">
        <f>(C23*1.07)/4</f>
        <v>58.643133333333324</v>
      </c>
      <c r="F23" s="239">
        <f>(C23*1.08)/12</f>
        <v>19.730399999999999</v>
      </c>
      <c r="M23" s="220"/>
    </row>
    <row r="24" spans="1:13" x14ac:dyDescent="0.25">
      <c r="A24" s="576" t="s">
        <v>114</v>
      </c>
      <c r="B24" s="577"/>
      <c r="C24" s="237">
        <f>IF($K$2=-1,0,VLOOKUP($K$2,data!$AG$34:$AH$36,2,0))</f>
        <v>84.89</v>
      </c>
      <c r="D24" s="238">
        <f>(C24*1.06)/2</f>
        <v>44.991700000000002</v>
      </c>
      <c r="E24" s="238">
        <f>(C24*1.07)/4</f>
        <v>22.708075000000001</v>
      </c>
      <c r="F24" s="239">
        <f>(C24*1.08)/12</f>
        <v>7.6401000000000003</v>
      </c>
      <c r="M24" s="220"/>
    </row>
    <row r="25" spans="1:13" ht="15" customHeight="1" x14ac:dyDescent="0.25">
      <c r="A25" s="578" t="s">
        <v>115</v>
      </c>
      <c r="B25" s="579"/>
      <c r="C25" s="230">
        <v>19.8</v>
      </c>
      <c r="D25" s="231">
        <f>(C25*1.06)/2</f>
        <v>10.494000000000002</v>
      </c>
      <c r="E25" s="231">
        <f>(C25*1.07)/4</f>
        <v>5.2965000000000009</v>
      </c>
      <c r="F25" s="232">
        <f>(C25*1.08)/12</f>
        <v>1.7820000000000003</v>
      </c>
      <c r="M25" s="220"/>
    </row>
    <row r="26" spans="1:13" x14ac:dyDescent="0.25">
      <c r="A26" s="240"/>
      <c r="B26" s="244"/>
      <c r="C26" s="246"/>
      <c r="D26" s="246"/>
      <c r="E26" s="246"/>
      <c r="F26" s="246"/>
      <c r="M26" s="220"/>
    </row>
    <row r="27" spans="1:13" x14ac:dyDescent="0.25">
      <c r="A27" s="228"/>
      <c r="B27" s="244"/>
      <c r="C27" s="242"/>
      <c r="D27" s="243"/>
      <c r="E27" s="243"/>
      <c r="F27" s="243"/>
      <c r="M27" s="220"/>
    </row>
    <row r="28" spans="1:13" x14ac:dyDescent="0.25">
      <c r="D28" s="221"/>
      <c r="E28" s="221"/>
      <c r="F28" s="221"/>
      <c r="M28" s="220"/>
    </row>
    <row r="29" spans="1:13" x14ac:dyDescent="0.25">
      <c r="D29" s="221"/>
      <c r="E29" s="221"/>
      <c r="F29" s="221"/>
      <c r="M29" s="220"/>
    </row>
    <row r="30" spans="1:13" x14ac:dyDescent="0.25">
      <c r="D30" s="221"/>
      <c r="E30" s="221"/>
      <c r="F30" s="221"/>
      <c r="M30" s="220"/>
    </row>
    <row r="31" spans="1:13" x14ac:dyDescent="0.25">
      <c r="D31" s="221"/>
      <c r="E31" s="221"/>
      <c r="F31" s="221"/>
      <c r="M31" s="220"/>
    </row>
    <row r="32" spans="1:13" x14ac:dyDescent="0.25">
      <c r="D32" s="221"/>
      <c r="E32" s="221"/>
      <c r="F32" s="221"/>
      <c r="M32" s="220"/>
    </row>
    <row r="33" spans="4:13" x14ac:dyDescent="0.25">
      <c r="D33" s="221"/>
      <c r="E33" s="221"/>
      <c r="F33" s="221"/>
      <c r="M33" s="220"/>
    </row>
    <row r="34" spans="4:13" x14ac:dyDescent="0.25">
      <c r="D34" s="221"/>
      <c r="E34" s="221"/>
      <c r="F34" s="313" t="s">
        <v>140</v>
      </c>
      <c r="M34" s="220"/>
    </row>
    <row r="35" spans="4:13" x14ac:dyDescent="0.25">
      <c r="D35" s="221"/>
      <c r="E35" s="221"/>
      <c r="F35" s="221"/>
      <c r="M35" s="220"/>
    </row>
    <row r="36" spans="4:13" x14ac:dyDescent="0.25">
      <c r="D36" s="221"/>
      <c r="E36" s="221"/>
      <c r="F36" s="221"/>
      <c r="M36" s="220"/>
    </row>
    <row r="37" spans="4:13" x14ac:dyDescent="0.25">
      <c r="D37" s="221"/>
      <c r="E37" s="221"/>
      <c r="F37" s="221"/>
    </row>
    <row r="38" spans="4:13" x14ac:dyDescent="0.25">
      <c r="D38" s="221"/>
      <c r="E38" s="221"/>
      <c r="F38" s="221"/>
    </row>
    <row r="39" spans="4:13" x14ac:dyDescent="0.25">
      <c r="D39" s="221"/>
      <c r="E39" s="221"/>
      <c r="F39" s="221"/>
    </row>
    <row r="40" spans="4:13" x14ac:dyDescent="0.25">
      <c r="D40" s="221"/>
      <c r="E40" s="221"/>
      <c r="F40" s="221"/>
    </row>
    <row r="41" spans="4:13" x14ac:dyDescent="0.25">
      <c r="D41" s="221"/>
      <c r="E41" s="221"/>
      <c r="F41" s="221"/>
    </row>
    <row r="42" spans="4:13" x14ac:dyDescent="0.25">
      <c r="D42" s="221"/>
      <c r="E42" s="221"/>
      <c r="F42" s="221"/>
    </row>
    <row r="43" spans="4:13" x14ac:dyDescent="0.25">
      <c r="D43" s="221"/>
      <c r="E43" s="221"/>
      <c r="F43" s="221"/>
    </row>
    <row r="44" spans="4:13" x14ac:dyDescent="0.25">
      <c r="D44" s="221"/>
      <c r="E44" s="221"/>
      <c r="F44" s="221"/>
    </row>
    <row r="45" spans="4:13" x14ac:dyDescent="0.25">
      <c r="D45" s="221"/>
      <c r="E45" s="221"/>
      <c r="F45" s="221"/>
    </row>
    <row r="46" spans="4:13" ht="15" customHeight="1" x14ac:dyDescent="0.25">
      <c r="D46" s="221"/>
      <c r="E46" s="221"/>
      <c r="F46" s="221"/>
    </row>
    <row r="47" spans="4:13" x14ac:dyDescent="0.25">
      <c r="D47" s="221"/>
      <c r="E47" s="221"/>
      <c r="F47" s="221"/>
    </row>
    <row r="48" spans="4:13" x14ac:dyDescent="0.25">
      <c r="D48" s="221"/>
      <c r="E48" s="221"/>
      <c r="F48" s="221"/>
    </row>
    <row r="49" spans="4:6" x14ac:dyDescent="0.25">
      <c r="D49" s="221"/>
      <c r="E49" s="221"/>
      <c r="F49" s="221"/>
    </row>
    <row r="50" spans="4:6" x14ac:dyDescent="0.25">
      <c r="D50" s="221"/>
      <c r="E50" s="221"/>
      <c r="F50" s="221"/>
    </row>
    <row r="51" spans="4:6" x14ac:dyDescent="0.25">
      <c r="D51" s="221"/>
      <c r="E51" s="221"/>
      <c r="F51" s="221"/>
    </row>
    <row r="52" spans="4:6" x14ac:dyDescent="0.25">
      <c r="D52" s="221"/>
      <c r="E52" s="221"/>
      <c r="F52" s="221"/>
    </row>
    <row r="53" spans="4:6" x14ac:dyDescent="0.25">
      <c r="D53" s="221"/>
      <c r="E53" s="221"/>
      <c r="F53" s="221"/>
    </row>
    <row r="54" spans="4:6" x14ac:dyDescent="0.25">
      <c r="D54" s="221"/>
      <c r="E54" s="221"/>
      <c r="F54" s="221"/>
    </row>
    <row r="55" spans="4:6" x14ac:dyDescent="0.25">
      <c r="D55" s="221"/>
      <c r="E55" s="221"/>
      <c r="F55" s="221"/>
    </row>
    <row r="56" spans="4:6" x14ac:dyDescent="0.25">
      <c r="D56" s="221"/>
      <c r="E56" s="221"/>
      <c r="F56" s="221"/>
    </row>
    <row r="57" spans="4:6" x14ac:dyDescent="0.25">
      <c r="D57" s="221"/>
      <c r="E57" s="221"/>
      <c r="F57" s="221"/>
    </row>
    <row r="58" spans="4:6" x14ac:dyDescent="0.25">
      <c r="D58" s="221"/>
      <c r="E58" s="221"/>
      <c r="F58" s="221"/>
    </row>
    <row r="59" spans="4:6" x14ac:dyDescent="0.25">
      <c r="D59" s="221"/>
      <c r="E59" s="221"/>
      <c r="F59" s="221"/>
    </row>
    <row r="60" spans="4:6" x14ac:dyDescent="0.25">
      <c r="D60" s="221"/>
      <c r="E60" s="221"/>
      <c r="F60" s="221"/>
    </row>
    <row r="61" spans="4:6" x14ac:dyDescent="0.25">
      <c r="D61" s="221"/>
      <c r="E61" s="221"/>
      <c r="F61" s="221"/>
    </row>
    <row r="62" spans="4:6" x14ac:dyDescent="0.25">
      <c r="D62" s="221"/>
      <c r="E62" s="221"/>
      <c r="F62" s="221"/>
    </row>
    <row r="63" spans="4:6" x14ac:dyDescent="0.25">
      <c r="D63" s="221"/>
      <c r="E63" s="221"/>
      <c r="F63" s="221"/>
    </row>
    <row r="64" spans="4:6" x14ac:dyDescent="0.25">
      <c r="D64" s="221"/>
      <c r="E64" s="221"/>
      <c r="F64" s="221"/>
    </row>
    <row r="65" spans="4:6" x14ac:dyDescent="0.25">
      <c r="D65" s="221"/>
      <c r="E65" s="221"/>
      <c r="F65" s="221"/>
    </row>
    <row r="66" spans="4:6" x14ac:dyDescent="0.25">
      <c r="D66" s="221"/>
      <c r="E66" s="221"/>
      <c r="F66" s="221"/>
    </row>
    <row r="67" spans="4:6" x14ac:dyDescent="0.25">
      <c r="D67" s="221"/>
      <c r="E67" s="221"/>
      <c r="F67" s="221"/>
    </row>
  </sheetData>
  <mergeCells count="6">
    <mergeCell ref="A25:B25"/>
    <mergeCell ref="A5:B5"/>
    <mergeCell ref="A21:B21"/>
    <mergeCell ref="A22:B22"/>
    <mergeCell ref="A23:B23"/>
    <mergeCell ref="A24:B24"/>
  </mergeCells>
  <conditionalFormatting sqref="C22:F25 C17:F19">
    <cfRule type="expression" dxfId="62" priority="10">
      <formula>$I$3=3</formula>
    </cfRule>
    <cfRule type="expression" dxfId="61" priority="11">
      <formula>$I$3=2</formula>
    </cfRule>
    <cfRule type="expression" dxfId="60" priority="12">
      <formula>$I$3=1</formula>
    </cfRule>
  </conditionalFormatting>
  <conditionalFormatting sqref="B17:B19">
    <cfRule type="expression" dxfId="59" priority="9">
      <formula>$I$3=1</formula>
    </cfRule>
  </conditionalFormatting>
  <conditionalFormatting sqref="B17:B19">
    <cfRule type="expression" dxfId="58" priority="7">
      <formula>$I$3=3</formula>
    </cfRule>
    <cfRule type="expression" dxfId="57" priority="8">
      <formula>$I$3=2</formula>
    </cfRule>
  </conditionalFormatting>
  <conditionalFormatting sqref="C16:F16">
    <cfRule type="expression" dxfId="56" priority="4">
      <formula>$I$3=3</formula>
    </cfRule>
    <cfRule type="expression" dxfId="55" priority="5">
      <formula>$I$3=2</formula>
    </cfRule>
    <cfRule type="expression" dxfId="54" priority="6">
      <formula>$I$3=1</formula>
    </cfRule>
  </conditionalFormatting>
  <conditionalFormatting sqref="B16">
    <cfRule type="expression" dxfId="53" priority="3">
      <formula>$I$3=1</formula>
    </cfRule>
  </conditionalFormatting>
  <conditionalFormatting sqref="B16">
    <cfRule type="expression" dxfId="52" priority="1">
      <formula>$I$3=3</formula>
    </cfRule>
    <cfRule type="expression" dxfId="51" priority="2">
      <formula>$I$3=2</formula>
    </cfRule>
  </conditionalFormatting>
  <dataValidations count="7">
    <dataValidation type="list" allowBlank="1" showInputMessage="1" showErrorMessage="1" sqref="A20:B20 A26:A27 K15:K17">
      <formula1>#REF!</formula1>
    </dataValidation>
    <dataValidation type="list" allowBlank="1" showInputMessage="1" showErrorMessage="1" sqref="D8:D12">
      <formula1>Area</formula1>
    </dataValidation>
    <dataValidation type="list" allowBlank="1" showInputMessage="1" showErrorMessage="1" sqref="A16:A19">
      <formula1>Plan_Type</formula1>
    </dataValidation>
    <dataValidation type="list" allowBlank="1" showInputMessage="1" showErrorMessage="1" sqref="B16:B19">
      <formula1>Excess</formula1>
    </dataValidation>
    <dataValidation type="list" allowBlank="1" showInputMessage="1" showErrorMessage="1" sqref="C13">
      <formula1>$N$7:$N$7</formula1>
    </dataValidation>
    <dataValidation type="list" allowBlank="1" showInputMessage="1" showErrorMessage="1" sqref="M14:M36">
      <formula1>$M$14:$M$35</formula1>
    </dataValidation>
    <dataValidation type="list" allowBlank="1" showInputMessage="1" showErrorMessage="1" sqref="C3">
      <formula1>$G$3:$G$5</formula1>
    </dataValidation>
  </dataValidations>
  <pageMargins left="0.4375" right="0.25" top="0.75" bottom="0.75" header="0.3" footer="0.3"/>
  <pageSetup paperSize="9" orientation="portrait" r:id="rId1"/>
  <headerFooter>
    <oddFooter>&amp;C&amp;8www.healthcareinternational.com  •  enquiries@healthcareinternational.com
Registered in England and Wales No. 5290382 - Registered Office: 2 Charles Street, London, W1J 5DB, United Kingdom
Authorised and Regulated by the Financial Services Authority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0"/>
  <sheetViews>
    <sheetView zoomScale="75" zoomScaleNormal="75" workbookViewId="0">
      <selection activeCell="A16" sqref="A16:A18"/>
    </sheetView>
  </sheetViews>
  <sheetFormatPr defaultRowHeight="12.75" x14ac:dyDescent="0.2"/>
  <cols>
    <col min="1" max="1" width="14.140625" style="63" customWidth="1"/>
    <col min="2" max="2" width="8.42578125" style="63" customWidth="1"/>
    <col min="3" max="3" width="5" style="63" customWidth="1"/>
    <col min="4" max="6" width="2.85546875" style="63" customWidth="1"/>
    <col min="7" max="8" width="10.42578125" style="63" customWidth="1"/>
    <col min="9" max="9" width="15.7109375" style="63" customWidth="1"/>
    <col min="10" max="10" width="13.85546875" style="63" customWidth="1"/>
    <col min="11" max="15" width="18.85546875" style="63" customWidth="1"/>
    <col min="16" max="16" width="9.140625" style="63"/>
    <col min="17" max="18" width="10.42578125" style="63" customWidth="1"/>
    <col min="19" max="19" width="16.5703125" style="63" customWidth="1"/>
    <col min="20" max="20" width="12.85546875" style="63" customWidth="1"/>
    <col min="21" max="25" width="20.42578125" style="63" customWidth="1"/>
    <col min="26" max="30" width="9.140625" style="63"/>
    <col min="31" max="31" width="9.85546875" style="63" bestFit="1" customWidth="1"/>
    <col min="32" max="32" width="10.28515625" style="63" bestFit="1" customWidth="1"/>
    <col min="33" max="33" width="11.42578125" style="63" bestFit="1" customWidth="1"/>
    <col min="34" max="35" width="11.85546875" style="63" customWidth="1"/>
    <col min="36" max="16384" width="9.140625" style="63"/>
  </cols>
  <sheetData>
    <row r="1" spans="1:35" ht="15" x14ac:dyDescent="0.3">
      <c r="A1" s="63" t="s">
        <v>116</v>
      </c>
      <c r="I1" s="249"/>
      <c r="J1" s="249"/>
      <c r="K1" s="250"/>
      <c r="L1" s="250"/>
      <c r="M1" s="250"/>
      <c r="N1" s="250"/>
    </row>
    <row r="2" spans="1:35" ht="18.75" x14ac:dyDescent="0.3">
      <c r="A2" s="63" t="s">
        <v>117</v>
      </c>
      <c r="I2" s="604" t="s">
        <v>118</v>
      </c>
      <c r="J2" s="604"/>
      <c r="K2" s="604"/>
      <c r="L2" s="604"/>
      <c r="M2" s="604"/>
      <c r="N2" s="604"/>
      <c r="S2" s="604" t="s">
        <v>119</v>
      </c>
      <c r="T2" s="604"/>
      <c r="U2" s="604"/>
      <c r="V2" s="604"/>
      <c r="W2" s="604"/>
      <c r="X2" s="604"/>
    </row>
    <row r="3" spans="1:35" ht="18" x14ac:dyDescent="0.35">
      <c r="I3" s="605" t="s">
        <v>120</v>
      </c>
      <c r="J3" s="605"/>
      <c r="K3" s="605"/>
      <c r="L3" s="605"/>
      <c r="M3" s="605"/>
      <c r="N3" s="605"/>
      <c r="S3" s="605" t="s">
        <v>121</v>
      </c>
      <c r="T3" s="605"/>
      <c r="U3" s="605"/>
      <c r="V3" s="605"/>
      <c r="W3" s="605"/>
      <c r="X3" s="605"/>
    </row>
    <row r="4" spans="1:35" ht="15.75" thickBot="1" x14ac:dyDescent="0.35">
      <c r="A4" s="63" t="s">
        <v>20</v>
      </c>
      <c r="I4" s="251"/>
      <c r="J4" s="252"/>
      <c r="K4" s="253"/>
      <c r="L4" s="253"/>
      <c r="M4" s="253"/>
      <c r="N4" s="253"/>
      <c r="S4" s="251"/>
      <c r="T4" s="252"/>
      <c r="U4" s="253"/>
      <c r="V4" s="253"/>
      <c r="W4" s="253"/>
      <c r="X4" s="253"/>
    </row>
    <row r="5" spans="1:35" ht="18" customHeight="1" x14ac:dyDescent="0.2">
      <c r="A5" s="63" t="s">
        <v>19</v>
      </c>
      <c r="G5" s="592" t="s">
        <v>122</v>
      </c>
      <c r="H5" s="592" t="s">
        <v>123</v>
      </c>
      <c r="I5" s="612" t="s">
        <v>9</v>
      </c>
      <c r="J5" s="592" t="s">
        <v>124</v>
      </c>
      <c r="K5" s="595" t="s">
        <v>87</v>
      </c>
      <c r="L5" s="589" t="s">
        <v>2</v>
      </c>
      <c r="M5" s="606" t="s">
        <v>93</v>
      </c>
      <c r="N5" s="609" t="s">
        <v>94</v>
      </c>
      <c r="O5" s="598" t="s">
        <v>125</v>
      </c>
      <c r="Q5" s="592" t="s">
        <v>122</v>
      </c>
      <c r="R5" s="592" t="s">
        <v>123</v>
      </c>
      <c r="S5" s="601" t="s">
        <v>9</v>
      </c>
      <c r="T5" s="592" t="s">
        <v>124</v>
      </c>
      <c r="U5" s="595" t="s">
        <v>87</v>
      </c>
      <c r="V5" s="589" t="s">
        <v>2</v>
      </c>
      <c r="W5" s="606" t="s">
        <v>93</v>
      </c>
      <c r="X5" s="609" t="s">
        <v>94</v>
      </c>
      <c r="Y5" s="598" t="s">
        <v>125</v>
      </c>
      <c r="AE5" s="592" t="s">
        <v>122</v>
      </c>
      <c r="AF5" s="592" t="s">
        <v>123</v>
      </c>
      <c r="AG5" s="592" t="s">
        <v>124</v>
      </c>
      <c r="AH5" s="595" t="s">
        <v>112</v>
      </c>
      <c r="AI5" s="589" t="s">
        <v>113</v>
      </c>
    </row>
    <row r="6" spans="1:35" ht="12.75" customHeight="1" x14ac:dyDescent="0.2">
      <c r="A6" s="63" t="s">
        <v>18</v>
      </c>
      <c r="G6" s="593"/>
      <c r="H6" s="593"/>
      <c r="I6" s="613"/>
      <c r="J6" s="593"/>
      <c r="K6" s="596"/>
      <c r="L6" s="590"/>
      <c r="M6" s="607"/>
      <c r="N6" s="610"/>
      <c r="O6" s="599"/>
      <c r="Q6" s="593"/>
      <c r="R6" s="593"/>
      <c r="S6" s="602"/>
      <c r="T6" s="593"/>
      <c r="U6" s="596"/>
      <c r="V6" s="590"/>
      <c r="W6" s="607"/>
      <c r="X6" s="610"/>
      <c r="Y6" s="599"/>
      <c r="AE6" s="593"/>
      <c r="AF6" s="593"/>
      <c r="AG6" s="593"/>
      <c r="AH6" s="596"/>
      <c r="AI6" s="590"/>
    </row>
    <row r="7" spans="1:35" ht="12.75" customHeight="1" x14ac:dyDescent="0.2">
      <c r="A7" s="63" t="s">
        <v>17</v>
      </c>
      <c r="G7" s="593"/>
      <c r="H7" s="593"/>
      <c r="I7" s="613"/>
      <c r="J7" s="593"/>
      <c r="K7" s="596"/>
      <c r="L7" s="590"/>
      <c r="M7" s="607"/>
      <c r="N7" s="610"/>
      <c r="O7" s="599"/>
      <c r="Q7" s="593"/>
      <c r="R7" s="593"/>
      <c r="S7" s="602"/>
      <c r="T7" s="593"/>
      <c r="U7" s="596"/>
      <c r="V7" s="590"/>
      <c r="W7" s="607"/>
      <c r="X7" s="610"/>
      <c r="Y7" s="599"/>
      <c r="AE7" s="593"/>
      <c r="AF7" s="593"/>
      <c r="AG7" s="593"/>
      <c r="AH7" s="596"/>
      <c r="AI7" s="590"/>
    </row>
    <row r="8" spans="1:35" ht="13.5" customHeight="1" thickBot="1" x14ac:dyDescent="0.25">
      <c r="A8" s="63" t="s">
        <v>142</v>
      </c>
      <c r="G8" s="594"/>
      <c r="H8" s="594"/>
      <c r="I8" s="614"/>
      <c r="J8" s="594"/>
      <c r="K8" s="597"/>
      <c r="L8" s="591"/>
      <c r="M8" s="608"/>
      <c r="N8" s="611"/>
      <c r="O8" s="600"/>
      <c r="Q8" s="594"/>
      <c r="R8" s="594"/>
      <c r="S8" s="603"/>
      <c r="T8" s="594"/>
      <c r="U8" s="597"/>
      <c r="V8" s="591"/>
      <c r="W8" s="608"/>
      <c r="X8" s="611"/>
      <c r="Y8" s="600"/>
      <c r="AE8" s="594"/>
      <c r="AF8" s="594"/>
      <c r="AG8" s="594"/>
      <c r="AH8" s="597"/>
      <c r="AI8" s="591"/>
    </row>
    <row r="9" spans="1:35" ht="15" x14ac:dyDescent="0.3">
      <c r="G9" s="254">
        <v>0</v>
      </c>
      <c r="H9" s="254">
        <v>10</v>
      </c>
      <c r="I9" s="255">
        <v>2000</v>
      </c>
      <c r="J9" s="256" t="str">
        <f xml:space="preserve"> CONCATENATE(G9, " - ",H9)</f>
        <v>0 - 10</v>
      </c>
      <c r="K9" s="257"/>
      <c r="L9" s="258"/>
      <c r="M9" s="259"/>
      <c r="N9" s="260"/>
      <c r="O9" s="261">
        <f>[6]Rates!$CU117</f>
        <v>544.74</v>
      </c>
      <c r="Q9" s="254">
        <v>0</v>
      </c>
      <c r="R9" s="254">
        <v>10</v>
      </c>
      <c r="S9" s="255">
        <v>2000</v>
      </c>
      <c r="T9" s="256" t="str">
        <f xml:space="preserve"> CONCATENATE(Q9, " - ",R9)</f>
        <v>0 - 10</v>
      </c>
      <c r="U9" s="257"/>
      <c r="V9" s="258"/>
      <c r="W9" s="259"/>
      <c r="X9" s="260"/>
      <c r="Y9" s="261">
        <f>[6]Rates!$CU50</f>
        <v>247.63</v>
      </c>
      <c r="AE9" s="254">
        <v>0</v>
      </c>
      <c r="AF9" s="254">
        <v>10</v>
      </c>
      <c r="AG9" s="256" t="str">
        <f xml:space="preserve"> CONCATENATE(AE9, " - ",AF9)</f>
        <v>0 - 10</v>
      </c>
      <c r="AH9" s="257">
        <f>[6]Options!$D5</f>
        <v>494.03</v>
      </c>
      <c r="AI9" s="262">
        <f>[6]Options!$J5</f>
        <v>328.84</v>
      </c>
    </row>
    <row r="10" spans="1:35" ht="15" x14ac:dyDescent="0.3">
      <c r="G10" s="263">
        <v>11</v>
      </c>
      <c r="H10" s="263">
        <v>20</v>
      </c>
      <c r="I10" s="264">
        <v>2000</v>
      </c>
      <c r="J10" s="265" t="str">
        <f xml:space="preserve"> CONCATENATE(G10, " - ",H10)</f>
        <v>11 - 20</v>
      </c>
      <c r="K10" s="266"/>
      <c r="L10" s="267"/>
      <c r="M10" s="268"/>
      <c r="N10" s="269"/>
      <c r="O10" s="270">
        <f>[6]Rates!$CU118</f>
        <v>742.11</v>
      </c>
      <c r="Q10" s="263">
        <v>11</v>
      </c>
      <c r="R10" s="263">
        <v>20</v>
      </c>
      <c r="S10" s="264">
        <v>2000</v>
      </c>
      <c r="T10" s="265" t="str">
        <f xml:space="preserve"> CONCATENATE(Q10, " - ",R10)</f>
        <v>11 - 20</v>
      </c>
      <c r="U10" s="266"/>
      <c r="V10" s="267"/>
      <c r="W10" s="268"/>
      <c r="X10" s="269"/>
      <c r="Y10" s="270">
        <f>[6]Rates!$CU51</f>
        <v>337.34</v>
      </c>
      <c r="AE10" s="263">
        <v>11</v>
      </c>
      <c r="AF10" s="263">
        <v>20</v>
      </c>
      <c r="AG10" s="265" t="str">
        <f xml:space="preserve"> CONCATENATE(AE10, " - ",AF10)</f>
        <v>11 - 20</v>
      </c>
      <c r="AH10" s="266">
        <f>[6]Options!$D6</f>
        <v>494.03</v>
      </c>
      <c r="AI10" s="271">
        <f>[6]Options!$J6</f>
        <v>328.84</v>
      </c>
    </row>
    <row r="11" spans="1:35" ht="15.75" x14ac:dyDescent="0.3">
      <c r="A11" s="1" t="s">
        <v>22</v>
      </c>
      <c r="B11" s="63">
        <v>2</v>
      </c>
      <c r="G11" s="272">
        <v>21</v>
      </c>
      <c r="H11" s="272">
        <v>25</v>
      </c>
      <c r="I11" s="264">
        <v>2000</v>
      </c>
      <c r="J11" s="265" t="str">
        <f t="shared" ref="J11:J26" si="0" xml:space="preserve"> CONCATENATE(G11, " - ",H11)</f>
        <v>21 - 25</v>
      </c>
      <c r="K11" s="266"/>
      <c r="L11" s="267"/>
      <c r="M11" s="268"/>
      <c r="N11" s="269"/>
      <c r="O11" s="270">
        <f>[6]Rates!$CU119</f>
        <v>1205.83</v>
      </c>
      <c r="Q11" s="272">
        <v>21</v>
      </c>
      <c r="R11" s="272">
        <v>25</v>
      </c>
      <c r="S11" s="264">
        <v>2000</v>
      </c>
      <c r="T11" s="265" t="str">
        <f t="shared" ref="T11:T26" si="1" xml:space="preserve"> CONCATENATE(Q11, " - ",R11)</f>
        <v>21 - 25</v>
      </c>
      <c r="U11" s="266"/>
      <c r="V11" s="267"/>
      <c r="W11" s="268"/>
      <c r="X11" s="269"/>
      <c r="Y11" s="270">
        <f>[6]Rates!$CU52</f>
        <v>548.11</v>
      </c>
      <c r="AE11" s="272">
        <v>21</v>
      </c>
      <c r="AF11" s="272">
        <v>25</v>
      </c>
      <c r="AG11" s="265" t="str">
        <f t="shared" ref="AG11:AG26" si="2" xml:space="preserve"> CONCATENATE(AE11, " - ",AF11)</f>
        <v>21 - 25</v>
      </c>
      <c r="AH11" s="266">
        <f>[6]Options!$D7</f>
        <v>494.03</v>
      </c>
      <c r="AI11" s="271">
        <f>[6]Options!$J7</f>
        <v>328.84</v>
      </c>
    </row>
    <row r="12" spans="1:35" ht="15.75" x14ac:dyDescent="0.3">
      <c r="A12" s="1" t="s">
        <v>23</v>
      </c>
      <c r="B12" s="63">
        <v>12</v>
      </c>
      <c r="G12" s="272">
        <v>26</v>
      </c>
      <c r="H12" s="272">
        <v>30</v>
      </c>
      <c r="I12" s="264">
        <v>2000</v>
      </c>
      <c r="J12" s="265" t="str">
        <f t="shared" si="0"/>
        <v>26 - 30</v>
      </c>
      <c r="K12" s="266"/>
      <c r="L12" s="267"/>
      <c r="M12" s="268"/>
      <c r="N12" s="269"/>
      <c r="O12" s="270">
        <f>[6]Rates!$CU120</f>
        <v>1255.18</v>
      </c>
      <c r="Q12" s="272">
        <v>26</v>
      </c>
      <c r="R12" s="272">
        <v>30</v>
      </c>
      <c r="S12" s="264">
        <v>2000</v>
      </c>
      <c r="T12" s="265" t="str">
        <f t="shared" si="1"/>
        <v>26 - 30</v>
      </c>
      <c r="U12" s="266"/>
      <c r="V12" s="267"/>
      <c r="W12" s="268"/>
      <c r="X12" s="269"/>
      <c r="Y12" s="270">
        <f>[6]Rates!$CU53</f>
        <v>570.56999999999994</v>
      </c>
      <c r="AE12" s="272">
        <v>26</v>
      </c>
      <c r="AF12" s="272">
        <v>30</v>
      </c>
      <c r="AG12" s="265" t="str">
        <f t="shared" si="2"/>
        <v>26 - 30</v>
      </c>
      <c r="AH12" s="266">
        <f>[6]Options!$D8</f>
        <v>494.03</v>
      </c>
      <c r="AI12" s="271">
        <f>[6]Options!$J8</f>
        <v>328.84</v>
      </c>
    </row>
    <row r="13" spans="1:35" ht="15" x14ac:dyDescent="0.3">
      <c r="G13" s="272">
        <v>31</v>
      </c>
      <c r="H13" s="272">
        <v>35</v>
      </c>
      <c r="I13" s="264">
        <v>2000</v>
      </c>
      <c r="J13" s="265" t="str">
        <f t="shared" si="0"/>
        <v>31 - 35</v>
      </c>
      <c r="K13" s="266"/>
      <c r="L13" s="267"/>
      <c r="M13" s="268"/>
      <c r="N13" s="269"/>
      <c r="O13" s="270">
        <f>[6]Rates!$CU121</f>
        <v>1300.73</v>
      </c>
      <c r="Q13" s="272">
        <v>31</v>
      </c>
      <c r="R13" s="272">
        <v>35</v>
      </c>
      <c r="S13" s="264">
        <v>2000</v>
      </c>
      <c r="T13" s="265" t="str">
        <f t="shared" si="1"/>
        <v>31 - 35</v>
      </c>
      <c r="U13" s="266"/>
      <c r="V13" s="267"/>
      <c r="W13" s="268"/>
      <c r="X13" s="269"/>
      <c r="Y13" s="270">
        <f>[6]Rates!$CU54</f>
        <v>591.26</v>
      </c>
      <c r="AE13" s="272">
        <v>31</v>
      </c>
      <c r="AF13" s="272">
        <v>35</v>
      </c>
      <c r="AG13" s="265" t="str">
        <f t="shared" si="2"/>
        <v>31 - 35</v>
      </c>
      <c r="AH13" s="266">
        <f>[6]Options!$D9</f>
        <v>494.03</v>
      </c>
      <c r="AI13" s="271">
        <f>[6]Options!$J9</f>
        <v>328.84</v>
      </c>
    </row>
    <row r="14" spans="1:35" ht="15" x14ac:dyDescent="0.3">
      <c r="G14" s="272">
        <v>36</v>
      </c>
      <c r="H14" s="272">
        <v>40</v>
      </c>
      <c r="I14" s="264">
        <v>2000</v>
      </c>
      <c r="J14" s="265" t="str">
        <f t="shared" si="0"/>
        <v>36 - 40</v>
      </c>
      <c r="K14" s="266"/>
      <c r="L14" s="267"/>
      <c r="M14" s="268"/>
      <c r="N14" s="269"/>
      <c r="O14" s="270">
        <f>[6]Rates!$CU122</f>
        <v>1331.11</v>
      </c>
      <c r="Q14" s="272">
        <v>36</v>
      </c>
      <c r="R14" s="272">
        <v>40</v>
      </c>
      <c r="S14" s="264">
        <v>2000</v>
      </c>
      <c r="T14" s="265" t="str">
        <f t="shared" si="1"/>
        <v>36 - 40</v>
      </c>
      <c r="U14" s="266"/>
      <c r="V14" s="267"/>
      <c r="W14" s="268"/>
      <c r="X14" s="269"/>
      <c r="Y14" s="270">
        <f>[6]Rates!$CU55</f>
        <v>605.05999999999995</v>
      </c>
      <c r="AE14" s="272">
        <v>36</v>
      </c>
      <c r="AF14" s="272">
        <v>40</v>
      </c>
      <c r="AG14" s="265" t="str">
        <f t="shared" si="2"/>
        <v>36 - 40</v>
      </c>
      <c r="AH14" s="266">
        <f>[6]Options!$D10</f>
        <v>494.03</v>
      </c>
      <c r="AI14" s="271">
        <f>[6]Options!$J10</f>
        <v>328.84</v>
      </c>
    </row>
    <row r="15" spans="1:35" ht="15" x14ac:dyDescent="0.3">
      <c r="G15" s="272">
        <v>41</v>
      </c>
      <c r="H15" s="272">
        <v>45</v>
      </c>
      <c r="I15" s="264">
        <v>2000</v>
      </c>
      <c r="J15" s="265" t="str">
        <f t="shared" si="0"/>
        <v>41 - 45</v>
      </c>
      <c r="K15" s="266"/>
      <c r="L15" s="267"/>
      <c r="M15" s="268"/>
      <c r="N15" s="269"/>
      <c r="O15" s="270">
        <f>[6]Rates!$CU123</f>
        <v>1376.64</v>
      </c>
      <c r="Q15" s="272">
        <v>41</v>
      </c>
      <c r="R15" s="272">
        <v>45</v>
      </c>
      <c r="S15" s="264">
        <v>2000</v>
      </c>
      <c r="T15" s="265" t="str">
        <f t="shared" si="1"/>
        <v>41 - 45</v>
      </c>
      <c r="U15" s="266"/>
      <c r="V15" s="267"/>
      <c r="W15" s="268"/>
      <c r="X15" s="269"/>
      <c r="Y15" s="270">
        <f>[6]Rates!$CU56</f>
        <v>625.75</v>
      </c>
      <c r="AE15" s="272">
        <v>41</v>
      </c>
      <c r="AF15" s="272">
        <v>45</v>
      </c>
      <c r="AG15" s="265" t="str">
        <f t="shared" si="2"/>
        <v>41 - 45</v>
      </c>
      <c r="AH15" s="266">
        <f>[6]Options!$D11</f>
        <v>494.03</v>
      </c>
      <c r="AI15" s="271">
        <f>[6]Options!$J11</f>
        <v>328.84</v>
      </c>
    </row>
    <row r="16" spans="1:35" ht="15" x14ac:dyDescent="0.3">
      <c r="A16" s="63" t="s">
        <v>41</v>
      </c>
      <c r="B16" s="63">
        <v>1</v>
      </c>
      <c r="G16" s="272">
        <v>46</v>
      </c>
      <c r="H16" s="272">
        <v>50</v>
      </c>
      <c r="I16" s="264">
        <v>2000</v>
      </c>
      <c r="J16" s="265" t="str">
        <f t="shared" si="0"/>
        <v>46 - 50</v>
      </c>
      <c r="K16" s="266"/>
      <c r="L16" s="267"/>
      <c r="M16" s="268"/>
      <c r="N16" s="269"/>
      <c r="O16" s="270">
        <f>[6]Rates!$CU124</f>
        <v>1429.79</v>
      </c>
      <c r="Q16" s="272">
        <v>46</v>
      </c>
      <c r="R16" s="272">
        <v>50</v>
      </c>
      <c r="S16" s="264">
        <v>2000</v>
      </c>
      <c r="T16" s="265" t="str">
        <f t="shared" si="1"/>
        <v>46 - 50</v>
      </c>
      <c r="U16" s="266"/>
      <c r="V16" s="267"/>
      <c r="W16" s="268"/>
      <c r="X16" s="269"/>
      <c r="Y16" s="270">
        <f>[6]Rates!$CU57</f>
        <v>649.91999999999996</v>
      </c>
      <c r="AE16" s="272">
        <v>46</v>
      </c>
      <c r="AF16" s="272">
        <v>50</v>
      </c>
      <c r="AG16" s="265" t="str">
        <f t="shared" si="2"/>
        <v>46 - 50</v>
      </c>
      <c r="AH16" s="266">
        <f>[6]Options!$D12</f>
        <v>494.03</v>
      </c>
      <c r="AI16" s="271">
        <f>[6]Options!$J12</f>
        <v>328.84</v>
      </c>
    </row>
    <row r="17" spans="1:35" ht="15" x14ac:dyDescent="0.3">
      <c r="A17" s="63" t="s">
        <v>40</v>
      </c>
      <c r="B17" s="63">
        <f>1/1.5</f>
        <v>0.66666666666666663</v>
      </c>
      <c r="G17" s="272">
        <v>51</v>
      </c>
      <c r="H17" s="272">
        <v>55</v>
      </c>
      <c r="I17" s="264">
        <v>2000</v>
      </c>
      <c r="J17" s="265" t="str">
        <f t="shared" si="0"/>
        <v>51 - 55</v>
      </c>
      <c r="K17" s="266"/>
      <c r="L17" s="267"/>
      <c r="M17" s="268"/>
      <c r="N17" s="269"/>
      <c r="O17" s="270">
        <f>[6]Rates!$CU125</f>
        <v>1528.48</v>
      </c>
      <c r="Q17" s="272">
        <v>51</v>
      </c>
      <c r="R17" s="272">
        <v>55</v>
      </c>
      <c r="S17" s="264">
        <v>2000</v>
      </c>
      <c r="T17" s="265" t="str">
        <f t="shared" si="1"/>
        <v>51 - 55</v>
      </c>
      <c r="U17" s="266"/>
      <c r="V17" s="267"/>
      <c r="W17" s="268"/>
      <c r="X17" s="269"/>
      <c r="Y17" s="270">
        <f>[6]Rates!$CU58</f>
        <v>694.78</v>
      </c>
      <c r="AE17" s="272">
        <v>51</v>
      </c>
      <c r="AF17" s="272">
        <v>55</v>
      </c>
      <c r="AG17" s="265" t="str">
        <f t="shared" si="2"/>
        <v>51 - 55</v>
      </c>
      <c r="AH17" s="266">
        <f>[6]Options!$D13</f>
        <v>494.03</v>
      </c>
      <c r="AI17" s="271">
        <f>[6]Options!$J13</f>
        <v>328.84</v>
      </c>
    </row>
    <row r="18" spans="1:35" ht="15" x14ac:dyDescent="0.3">
      <c r="A18" s="63" t="s">
        <v>126</v>
      </c>
      <c r="B18" s="63">
        <v>1</v>
      </c>
      <c r="G18" s="272">
        <v>56</v>
      </c>
      <c r="H18" s="272">
        <v>60</v>
      </c>
      <c r="I18" s="264">
        <v>2000</v>
      </c>
      <c r="J18" s="265" t="str">
        <f t="shared" si="0"/>
        <v>56 - 60</v>
      </c>
      <c r="K18" s="266"/>
      <c r="L18" s="267"/>
      <c r="M18" s="268"/>
      <c r="N18" s="269"/>
      <c r="O18" s="270">
        <f>[6]Rates!$CU126</f>
        <v>1987.02</v>
      </c>
      <c r="Q18" s="272">
        <v>56</v>
      </c>
      <c r="R18" s="272">
        <v>60</v>
      </c>
      <c r="S18" s="264">
        <v>2000</v>
      </c>
      <c r="T18" s="265" t="str">
        <f t="shared" si="1"/>
        <v>56 - 60</v>
      </c>
      <c r="U18" s="266"/>
      <c r="V18" s="267"/>
      <c r="W18" s="268"/>
      <c r="X18" s="269"/>
      <c r="Y18" s="270">
        <f>[6]Rates!$CU59</f>
        <v>903.22</v>
      </c>
      <c r="AE18" s="272">
        <v>56</v>
      </c>
      <c r="AF18" s="272">
        <v>60</v>
      </c>
      <c r="AG18" s="265" t="str">
        <f t="shared" si="2"/>
        <v>56 - 60</v>
      </c>
      <c r="AH18" s="266">
        <f>[6]Options!$D14</f>
        <v>494.03</v>
      </c>
      <c r="AI18" s="271">
        <f>[6]Options!$J14</f>
        <v>328.84</v>
      </c>
    </row>
    <row r="19" spans="1:35" ht="15" x14ac:dyDescent="0.3">
      <c r="G19" s="272">
        <v>61</v>
      </c>
      <c r="H19" s="272">
        <v>65</v>
      </c>
      <c r="I19" s="264">
        <v>2000</v>
      </c>
      <c r="J19" s="265" t="str">
        <f t="shared" si="0"/>
        <v>61 - 65</v>
      </c>
      <c r="K19" s="266"/>
      <c r="L19" s="267"/>
      <c r="M19" s="268"/>
      <c r="N19" s="269"/>
      <c r="O19" s="270">
        <f>[6]Rates!$CU127</f>
        <v>2583.1</v>
      </c>
      <c r="Q19" s="272">
        <v>61</v>
      </c>
      <c r="R19" s="272">
        <v>65</v>
      </c>
      <c r="S19" s="264">
        <v>2000</v>
      </c>
      <c r="T19" s="265" t="str">
        <f t="shared" si="1"/>
        <v>61 - 65</v>
      </c>
      <c r="U19" s="266"/>
      <c r="V19" s="267"/>
      <c r="W19" s="268"/>
      <c r="X19" s="269"/>
      <c r="Y19" s="270">
        <f>[6]Rates!$CU60</f>
        <v>1174.18</v>
      </c>
      <c r="AE19" s="272">
        <v>61</v>
      </c>
      <c r="AF19" s="272">
        <v>65</v>
      </c>
      <c r="AG19" s="265" t="str">
        <f t="shared" si="2"/>
        <v>61 - 65</v>
      </c>
      <c r="AH19" s="266">
        <f>[6]Options!$D15</f>
        <v>494.03</v>
      </c>
      <c r="AI19" s="271">
        <f>[6]Options!$J15</f>
        <v>328.84</v>
      </c>
    </row>
    <row r="20" spans="1:35" ht="15" x14ac:dyDescent="0.3">
      <c r="A20" s="63">
        <f>SUMIF(H3:H5,C3,I3:I5)</f>
        <v>0</v>
      </c>
      <c r="G20" s="272">
        <v>66</v>
      </c>
      <c r="H20" s="272">
        <v>70</v>
      </c>
      <c r="I20" s="264">
        <v>2000</v>
      </c>
      <c r="J20" s="265" t="str">
        <f t="shared" si="0"/>
        <v>66 - 70</v>
      </c>
      <c r="K20" s="266"/>
      <c r="L20" s="267"/>
      <c r="M20" s="268"/>
      <c r="N20" s="269"/>
      <c r="O20" s="270">
        <f>[6]Rates!$CU128</f>
        <v>3874.65</v>
      </c>
      <c r="Q20" s="272">
        <v>66</v>
      </c>
      <c r="R20" s="272">
        <v>70</v>
      </c>
      <c r="S20" s="264">
        <v>2000</v>
      </c>
      <c r="T20" s="265" t="str">
        <f t="shared" si="1"/>
        <v>66 - 70</v>
      </c>
      <c r="U20" s="266"/>
      <c r="V20" s="267"/>
      <c r="W20" s="268"/>
      <c r="X20" s="269"/>
      <c r="Y20" s="270">
        <f>[6]Rates!$CU61</f>
        <v>1761.27</v>
      </c>
      <c r="AE20" s="272">
        <v>66</v>
      </c>
      <c r="AF20" s="272">
        <v>70</v>
      </c>
      <c r="AG20" s="265" t="str">
        <f t="shared" si="2"/>
        <v>66 - 70</v>
      </c>
      <c r="AH20" s="266">
        <f>[6]Options!$D16</f>
        <v>494.03</v>
      </c>
      <c r="AI20" s="271">
        <f>[6]Options!$J16</f>
        <v>328.84</v>
      </c>
    </row>
    <row r="21" spans="1:35" ht="15" x14ac:dyDescent="0.3">
      <c r="G21" s="272">
        <v>71</v>
      </c>
      <c r="H21" s="272">
        <v>75</v>
      </c>
      <c r="I21" s="264">
        <v>2000</v>
      </c>
      <c r="J21" s="265" t="str">
        <f t="shared" si="0"/>
        <v>71 - 75</v>
      </c>
      <c r="K21" s="266"/>
      <c r="L21" s="267"/>
      <c r="M21" s="268"/>
      <c r="N21" s="269"/>
      <c r="O21" s="270">
        <f>[6]Rates!$CU129</f>
        <v>7749.3</v>
      </c>
      <c r="Q21" s="272">
        <v>71</v>
      </c>
      <c r="R21" s="272">
        <v>75</v>
      </c>
      <c r="S21" s="264">
        <v>2000</v>
      </c>
      <c r="T21" s="265" t="str">
        <f t="shared" si="1"/>
        <v>71 - 75</v>
      </c>
      <c r="U21" s="266"/>
      <c r="V21" s="267"/>
      <c r="W21" s="268"/>
      <c r="X21" s="269"/>
      <c r="Y21" s="270">
        <f>[6]Rates!$CU62</f>
        <v>3522.54</v>
      </c>
      <c r="AE21" s="272">
        <v>71</v>
      </c>
      <c r="AF21" s="272">
        <v>75</v>
      </c>
      <c r="AG21" s="265" t="str">
        <f t="shared" si="2"/>
        <v>71 - 75</v>
      </c>
      <c r="AH21" s="266">
        <f>[6]Options!$D17</f>
        <v>494.03</v>
      </c>
      <c r="AI21" s="271">
        <f>[6]Options!$J17</f>
        <v>328.84</v>
      </c>
    </row>
    <row r="22" spans="1:35" ht="15" x14ac:dyDescent="0.3">
      <c r="G22" s="272">
        <v>76</v>
      </c>
      <c r="H22" s="272">
        <v>80</v>
      </c>
      <c r="I22" s="264">
        <v>2000</v>
      </c>
      <c r="J22" s="265" t="str">
        <f t="shared" si="0"/>
        <v>76 - 80</v>
      </c>
      <c r="K22" s="266"/>
      <c r="L22" s="267"/>
      <c r="M22" s="268"/>
      <c r="N22" s="269"/>
      <c r="O22" s="270">
        <f>[6]Rates!$CU130</f>
        <v>9299.16</v>
      </c>
      <c r="Q22" s="272">
        <v>76</v>
      </c>
      <c r="R22" s="272">
        <v>80</v>
      </c>
      <c r="S22" s="264">
        <v>2000</v>
      </c>
      <c r="T22" s="265" t="str">
        <f t="shared" si="1"/>
        <v>76 - 80</v>
      </c>
      <c r="U22" s="266"/>
      <c r="V22" s="267"/>
      <c r="W22" s="268"/>
      <c r="X22" s="269"/>
      <c r="Y22" s="270">
        <f>[6]Rates!$CU63</f>
        <v>4227.05</v>
      </c>
      <c r="AE22" s="272">
        <v>76</v>
      </c>
      <c r="AF22" s="272">
        <v>80</v>
      </c>
      <c r="AG22" s="265" t="str">
        <f t="shared" si="2"/>
        <v>76 - 80</v>
      </c>
      <c r="AH22" s="266">
        <f>[6]Options!$D18</f>
        <v>494.03</v>
      </c>
      <c r="AI22" s="271">
        <f>[6]Options!$J18</f>
        <v>1001.4399999999999</v>
      </c>
    </row>
    <row r="23" spans="1:35" ht="15" x14ac:dyDescent="0.3">
      <c r="G23" s="272">
        <v>81</v>
      </c>
      <c r="H23" s="272">
        <v>85</v>
      </c>
      <c r="I23" s="264">
        <v>2000</v>
      </c>
      <c r="J23" s="265" t="str">
        <f t="shared" si="0"/>
        <v>81 - 85</v>
      </c>
      <c r="K23" s="266"/>
      <c r="L23" s="267"/>
      <c r="M23" s="268"/>
      <c r="N23" s="269"/>
      <c r="O23" s="270">
        <f>[6]Rates!$CU131</f>
        <v>11159</v>
      </c>
      <c r="Q23" s="272">
        <v>81</v>
      </c>
      <c r="R23" s="272">
        <v>85</v>
      </c>
      <c r="S23" s="264">
        <v>2000</v>
      </c>
      <c r="T23" s="265" t="str">
        <f t="shared" si="1"/>
        <v>81 - 85</v>
      </c>
      <c r="U23" s="266"/>
      <c r="V23" s="267"/>
      <c r="W23" s="268"/>
      <c r="X23" s="269"/>
      <c r="Y23" s="270">
        <f>[6]Rates!$CU64</f>
        <v>5072.46</v>
      </c>
      <c r="AE23" s="272">
        <v>81</v>
      </c>
      <c r="AF23" s="272">
        <v>85</v>
      </c>
      <c r="AG23" s="265" t="str">
        <f t="shared" si="2"/>
        <v>81 - 85</v>
      </c>
      <c r="AH23" s="266">
        <f>[6]Options!$D19</f>
        <v>494.03</v>
      </c>
      <c r="AI23" s="271">
        <f>[6]Options!$J19</f>
        <v>1201.72</v>
      </c>
    </row>
    <row r="24" spans="1:35" ht="15" x14ac:dyDescent="0.3">
      <c r="G24" s="272">
        <v>86</v>
      </c>
      <c r="H24" s="272">
        <v>90</v>
      </c>
      <c r="I24" s="264">
        <v>2000</v>
      </c>
      <c r="J24" s="265" t="str">
        <f t="shared" si="0"/>
        <v>86 - 90</v>
      </c>
      <c r="K24" s="266"/>
      <c r="L24" s="267"/>
      <c r="M24" s="268"/>
      <c r="N24" s="269"/>
      <c r="O24" s="270">
        <f>[6]Rates!$CU132</f>
        <v>13390.8</v>
      </c>
      <c r="Q24" s="272">
        <v>86</v>
      </c>
      <c r="R24" s="272">
        <v>90</v>
      </c>
      <c r="S24" s="264">
        <v>2000</v>
      </c>
      <c r="T24" s="265" t="str">
        <f t="shared" si="1"/>
        <v>86 - 90</v>
      </c>
      <c r="U24" s="266"/>
      <c r="V24" s="267"/>
      <c r="W24" s="268"/>
      <c r="X24" s="269"/>
      <c r="Y24" s="270">
        <f>[6]Rates!$CU65</f>
        <v>6086.96</v>
      </c>
      <c r="AE24" s="272">
        <v>86</v>
      </c>
      <c r="AF24" s="272">
        <v>90</v>
      </c>
      <c r="AG24" s="265" t="str">
        <f t="shared" si="2"/>
        <v>86 - 90</v>
      </c>
      <c r="AH24" s="266">
        <f>[6]Options!$D20</f>
        <v>494.03</v>
      </c>
      <c r="AI24" s="271">
        <f>[6]Options!$J20</f>
        <v>1442.06</v>
      </c>
    </row>
    <row r="25" spans="1:35" ht="15" x14ac:dyDescent="0.3">
      <c r="G25" s="272">
        <v>91</v>
      </c>
      <c r="H25" s="272">
        <v>95</v>
      </c>
      <c r="I25" s="264">
        <v>2000</v>
      </c>
      <c r="J25" s="265" t="str">
        <f t="shared" si="0"/>
        <v>91 - 95</v>
      </c>
      <c r="K25" s="266"/>
      <c r="L25" s="267"/>
      <c r="M25" s="268"/>
      <c r="N25" s="269"/>
      <c r="O25" s="270">
        <f>[6]Rates!$CU133</f>
        <v>16068.96</v>
      </c>
      <c r="Q25" s="272">
        <v>91</v>
      </c>
      <c r="R25" s="272">
        <v>95</v>
      </c>
      <c r="S25" s="264">
        <v>2000</v>
      </c>
      <c r="T25" s="265" t="str">
        <f t="shared" si="1"/>
        <v>91 - 95</v>
      </c>
      <c r="U25" s="266"/>
      <c r="V25" s="267"/>
      <c r="W25" s="268"/>
      <c r="X25" s="269"/>
      <c r="Y25" s="270">
        <f>[6]Rates!$CU66</f>
        <v>7304.3600000000006</v>
      </c>
      <c r="AE25" s="272">
        <v>91</v>
      </c>
      <c r="AF25" s="272">
        <v>95</v>
      </c>
      <c r="AG25" s="265" t="str">
        <f t="shared" si="2"/>
        <v>91 - 95</v>
      </c>
      <c r="AH25" s="266">
        <f>[6]Options!$D21</f>
        <v>494.03</v>
      </c>
      <c r="AI25" s="271">
        <f>[6]Options!$J21</f>
        <v>1730.47</v>
      </c>
    </row>
    <row r="26" spans="1:35" ht="15" x14ac:dyDescent="0.3">
      <c r="G26" s="272">
        <v>96</v>
      </c>
      <c r="H26" s="272">
        <v>100</v>
      </c>
      <c r="I26" s="264">
        <v>2000</v>
      </c>
      <c r="J26" s="265" t="str">
        <f t="shared" si="0"/>
        <v>96 - 100</v>
      </c>
      <c r="K26" s="266"/>
      <c r="L26" s="267"/>
      <c r="M26" s="268"/>
      <c r="N26" s="269"/>
      <c r="O26" s="270">
        <f>[6]Rates!$CU134</f>
        <v>19282.759999999998</v>
      </c>
      <c r="Q26" s="272">
        <v>96</v>
      </c>
      <c r="R26" s="272">
        <v>100</v>
      </c>
      <c r="S26" s="264">
        <v>2000</v>
      </c>
      <c r="T26" s="265" t="str">
        <f t="shared" si="1"/>
        <v>96 - 100</v>
      </c>
      <c r="U26" s="266"/>
      <c r="V26" s="267"/>
      <c r="W26" s="268"/>
      <c r="X26" s="269"/>
      <c r="Y26" s="270">
        <f>[6]Rates!$CU67</f>
        <v>8765.24</v>
      </c>
      <c r="AE26" s="272">
        <v>96</v>
      </c>
      <c r="AF26" s="272">
        <v>100</v>
      </c>
      <c r="AG26" s="265" t="str">
        <f t="shared" si="2"/>
        <v>96 - 100</v>
      </c>
      <c r="AH26" s="266">
        <f>[6]Options!$D22</f>
        <v>494.03</v>
      </c>
      <c r="AI26" s="271">
        <f>[6]Options!$J22</f>
        <v>2076.5500000000002</v>
      </c>
    </row>
    <row r="27" spans="1:35" ht="15.75" thickBot="1" x14ac:dyDescent="0.35">
      <c r="G27" s="273">
        <v>101</v>
      </c>
      <c r="H27" s="273">
        <v>199</v>
      </c>
      <c r="I27" s="274">
        <v>2000</v>
      </c>
      <c r="J27" s="275" t="str">
        <f xml:space="preserve"> CONCATENATE(G27, " - ",H27)</f>
        <v>101 - 199</v>
      </c>
      <c r="K27" s="276"/>
      <c r="L27" s="277"/>
      <c r="M27" s="278"/>
      <c r="N27" s="279"/>
      <c r="O27" s="280">
        <f>[6]Rates!$CU135</f>
        <v>23139.32</v>
      </c>
      <c r="Q27" s="273">
        <v>101</v>
      </c>
      <c r="R27" s="273">
        <v>199</v>
      </c>
      <c r="S27" s="274">
        <v>2000</v>
      </c>
      <c r="T27" s="275" t="str">
        <f xml:space="preserve"> CONCATENATE(Q27, " - ",R27)</f>
        <v>101 - 199</v>
      </c>
      <c r="U27" s="276"/>
      <c r="V27" s="277"/>
      <c r="W27" s="278"/>
      <c r="X27" s="279"/>
      <c r="Y27" s="280">
        <f>[6]Rates!$CU68</f>
        <v>10518.29</v>
      </c>
      <c r="AE27" s="273">
        <v>101</v>
      </c>
      <c r="AF27" s="273">
        <v>199</v>
      </c>
      <c r="AG27" s="275" t="str">
        <f xml:space="preserve"> CONCATENATE(AE27, " - ",AF27)</f>
        <v>101 - 199</v>
      </c>
      <c r="AH27" s="276">
        <f>[6]Options!$D23</f>
        <v>494.03</v>
      </c>
      <c r="AI27" s="281">
        <f>[6]Options!$J23</f>
        <v>2491.88</v>
      </c>
    </row>
    <row r="28" spans="1:35" ht="15" x14ac:dyDescent="0.3">
      <c r="G28" s="254">
        <v>0</v>
      </c>
      <c r="H28" s="254">
        <v>10</v>
      </c>
      <c r="I28" s="255">
        <v>1000</v>
      </c>
      <c r="J28" s="256" t="str">
        <f xml:space="preserve"> CONCATENATE(G28, " - ",H28)</f>
        <v>0 - 10</v>
      </c>
      <c r="K28" s="282">
        <f>[6]Rates!$D73</f>
        <v>2581.46</v>
      </c>
      <c r="L28" s="283">
        <f>[6]Rates!$AP73</f>
        <v>1849.02</v>
      </c>
      <c r="M28" s="284">
        <f>[6]Rates!$CB73</f>
        <v>1800.04</v>
      </c>
      <c r="N28" s="285">
        <f>[6]Rates!$CU73</f>
        <v>1043.93</v>
      </c>
      <c r="O28" s="286"/>
      <c r="Q28" s="254">
        <v>0</v>
      </c>
      <c r="R28" s="254">
        <v>10</v>
      </c>
      <c r="S28" s="255">
        <v>1000</v>
      </c>
      <c r="T28" s="256" t="str">
        <f xml:space="preserve"> CONCATENATE(Q28, " - ",R28)</f>
        <v>0 - 10</v>
      </c>
      <c r="U28" s="282">
        <f>[6]Rates!$D6</f>
        <v>1173.4100000000001</v>
      </c>
      <c r="V28" s="287">
        <f>[6]Rates!$AP6</f>
        <v>840.49</v>
      </c>
      <c r="W28" s="288">
        <f>[6]Rates!$CB6</f>
        <v>818.21</v>
      </c>
      <c r="X28" s="289">
        <f>[6]Rates!$CU6</f>
        <v>474.55</v>
      </c>
      <c r="Y28" s="286"/>
    </row>
    <row r="29" spans="1:35" ht="15.75" thickBot="1" x14ac:dyDescent="0.35">
      <c r="A29" s="290" t="s">
        <v>127</v>
      </c>
      <c r="G29" s="263">
        <v>11</v>
      </c>
      <c r="H29" s="263">
        <v>20</v>
      </c>
      <c r="I29" s="264">
        <v>1000</v>
      </c>
      <c r="J29" s="265" t="str">
        <f xml:space="preserve"> CONCATENATE(G29, " - ",H29)</f>
        <v>11 - 20</v>
      </c>
      <c r="K29" s="282">
        <f>[6]Rates!$D74</f>
        <v>3342.4700000000003</v>
      </c>
      <c r="L29" s="283">
        <f>[6]Rates!$AP74</f>
        <v>2457</v>
      </c>
      <c r="M29" s="284">
        <f>[6]Rates!$CB74</f>
        <v>2414.1600000000003</v>
      </c>
      <c r="N29" s="285">
        <f>[6]Rates!$CU74</f>
        <v>1420.96</v>
      </c>
      <c r="O29" s="286"/>
      <c r="Q29" s="263">
        <v>11</v>
      </c>
      <c r="R29" s="263">
        <v>20</v>
      </c>
      <c r="S29" s="264">
        <v>1000</v>
      </c>
      <c r="T29" s="265" t="str">
        <f xml:space="preserve"> CONCATENATE(Q29, " - ",R29)</f>
        <v>11 - 20</v>
      </c>
      <c r="U29" s="282">
        <f>[6]Rates!$D7</f>
        <v>1519.34</v>
      </c>
      <c r="V29" s="291">
        <f>[6]Rates!$AP7</f>
        <v>1116.8399999999999</v>
      </c>
      <c r="W29" s="292">
        <f>[6]Rates!$CB7</f>
        <v>1097.3699999999999</v>
      </c>
      <c r="X29" s="293">
        <f>[6]Rates!$CU7</f>
        <v>645.91</v>
      </c>
      <c r="Y29" s="286"/>
    </row>
    <row r="30" spans="1:35" ht="15" x14ac:dyDescent="0.3">
      <c r="A30" s="63" t="s">
        <v>128</v>
      </c>
      <c r="B30" s="63" t="s">
        <v>129</v>
      </c>
      <c r="C30" s="63" t="s">
        <v>130</v>
      </c>
      <c r="G30" s="272">
        <v>21</v>
      </c>
      <c r="H30" s="272">
        <v>25</v>
      </c>
      <c r="I30" s="264">
        <v>1000</v>
      </c>
      <c r="J30" s="265" t="str">
        <f t="shared" ref="J30:J45" si="3" xml:space="preserve"> CONCATENATE(G30, " - ",H30)</f>
        <v>21 - 25</v>
      </c>
      <c r="K30" s="282">
        <f>[6]Rates!$D75</f>
        <v>4777.8900000000003</v>
      </c>
      <c r="L30" s="283">
        <f>[6]Rates!$AP75</f>
        <v>3559.8700000000003</v>
      </c>
      <c r="M30" s="284">
        <f>[6]Rates!$CB75</f>
        <v>2894.75</v>
      </c>
      <c r="N30" s="285">
        <f>[6]Rates!$CU75</f>
        <v>2248.2000000000003</v>
      </c>
      <c r="O30" s="286"/>
      <c r="Q30" s="272">
        <v>21</v>
      </c>
      <c r="R30" s="272">
        <v>25</v>
      </c>
      <c r="S30" s="264">
        <v>1000</v>
      </c>
      <c r="T30" s="265" t="str">
        <f t="shared" ref="T30:T45" si="4" xml:space="preserve"> CONCATENATE(Q30, " - ",R30)</f>
        <v>21 - 25</v>
      </c>
      <c r="U30" s="282">
        <f>[6]Rates!$D8</f>
        <v>2171.8000000000002</v>
      </c>
      <c r="V30" s="291">
        <f>[6]Rates!$AP8</f>
        <v>1618.15</v>
      </c>
      <c r="W30" s="292">
        <f>[6]Rates!$CB8</f>
        <v>1315.81</v>
      </c>
      <c r="X30" s="293">
        <f>[6]Rates!$CU8</f>
        <v>1021.93</v>
      </c>
      <c r="Y30" s="286"/>
      <c r="AE30" s="592" t="s">
        <v>122</v>
      </c>
      <c r="AF30" s="592" t="s">
        <v>123</v>
      </c>
      <c r="AG30" s="592" t="s">
        <v>124</v>
      </c>
      <c r="AH30" s="595" t="s">
        <v>131</v>
      </c>
    </row>
    <row r="31" spans="1:35" ht="15" x14ac:dyDescent="0.3">
      <c r="A31" s="63">
        <v>0</v>
      </c>
      <c r="B31" s="63">
        <v>10</v>
      </c>
      <c r="C31" s="294">
        <v>0.05</v>
      </c>
      <c r="G31" s="272">
        <v>26</v>
      </c>
      <c r="H31" s="272">
        <v>30</v>
      </c>
      <c r="I31" s="264">
        <v>1000</v>
      </c>
      <c r="J31" s="265" t="str">
        <f t="shared" si="3"/>
        <v>26 - 30</v>
      </c>
      <c r="K31" s="282">
        <f>[6]Rates!$D76</f>
        <v>5132.88</v>
      </c>
      <c r="L31" s="283">
        <f>[6]Rates!$AP76</f>
        <v>3790.42</v>
      </c>
      <c r="M31" s="284">
        <f>[6]Rates!$CB76</f>
        <v>3125.2900000000004</v>
      </c>
      <c r="N31" s="285">
        <f>[6]Rates!$CU76</f>
        <v>2373.8900000000003</v>
      </c>
      <c r="O31" s="286"/>
      <c r="Q31" s="272">
        <v>26</v>
      </c>
      <c r="R31" s="272">
        <v>30</v>
      </c>
      <c r="S31" s="264">
        <v>1000</v>
      </c>
      <c r="T31" s="265" t="str">
        <f t="shared" si="4"/>
        <v>26 - 30</v>
      </c>
      <c r="U31" s="282">
        <f>[6]Rates!$D9</f>
        <v>2333.15</v>
      </c>
      <c r="V31" s="291">
        <f>[6]Rates!$AP9</f>
        <v>1722.93</v>
      </c>
      <c r="W31" s="292">
        <f>[6]Rates!$CB9</f>
        <v>1420.6</v>
      </c>
      <c r="X31" s="293">
        <f>[6]Rates!$CU9</f>
        <v>1079.07</v>
      </c>
      <c r="Y31" s="286"/>
      <c r="AE31" s="593"/>
      <c r="AF31" s="593"/>
      <c r="AG31" s="593"/>
      <c r="AH31" s="596"/>
    </row>
    <row r="32" spans="1:35" ht="15" x14ac:dyDescent="0.3">
      <c r="A32" s="63">
        <v>11</v>
      </c>
      <c r="B32" s="63">
        <v>20</v>
      </c>
      <c r="C32" s="294">
        <v>0.15</v>
      </c>
      <c r="G32" s="272">
        <v>31</v>
      </c>
      <c r="H32" s="272">
        <v>35</v>
      </c>
      <c r="I32" s="264">
        <v>1000</v>
      </c>
      <c r="J32" s="265" t="str">
        <f t="shared" si="3"/>
        <v>31 - 35</v>
      </c>
      <c r="K32" s="282">
        <f>[6]Rates!$D77</f>
        <v>5516.47</v>
      </c>
      <c r="L32" s="283">
        <f>[6]Rates!$AP77</f>
        <v>4067.88</v>
      </c>
      <c r="M32" s="284">
        <f>[6]Rates!$CB77</f>
        <v>3329.3300000000004</v>
      </c>
      <c r="N32" s="285">
        <f>[6]Rates!$CU77</f>
        <v>2533.23</v>
      </c>
      <c r="O32" s="286"/>
      <c r="Q32" s="272">
        <v>31</v>
      </c>
      <c r="R32" s="272">
        <v>35</v>
      </c>
      <c r="S32" s="264">
        <v>1000</v>
      </c>
      <c r="T32" s="265" t="str">
        <f t="shared" si="4"/>
        <v>31 - 35</v>
      </c>
      <c r="U32" s="282">
        <f>[6]Rates!$D10</f>
        <v>2507.5</v>
      </c>
      <c r="V32" s="291">
        <f>[6]Rates!$AP10</f>
        <v>1849.06</v>
      </c>
      <c r="W32" s="292">
        <f>[6]Rates!$CB10</f>
        <v>1513.33</v>
      </c>
      <c r="X32" s="293">
        <f>[6]Rates!$CU10</f>
        <v>1151.49</v>
      </c>
      <c r="Y32" s="286"/>
      <c r="AE32" s="593"/>
      <c r="AF32" s="593"/>
      <c r="AG32" s="593"/>
      <c r="AH32" s="596"/>
    </row>
    <row r="33" spans="1:34" ht="15.75" thickBot="1" x14ac:dyDescent="0.35">
      <c r="A33" s="63">
        <v>21</v>
      </c>
      <c r="B33" s="63">
        <v>50</v>
      </c>
      <c r="C33" s="294">
        <v>0.2</v>
      </c>
      <c r="G33" s="272">
        <v>36</v>
      </c>
      <c r="H33" s="272">
        <v>40</v>
      </c>
      <c r="I33" s="264">
        <v>1000</v>
      </c>
      <c r="J33" s="265" t="str">
        <f t="shared" si="3"/>
        <v>36 - 40</v>
      </c>
      <c r="K33" s="282">
        <f>[6]Rates!$D78</f>
        <v>5971.42</v>
      </c>
      <c r="L33" s="283">
        <f>[6]Rates!$AP78</f>
        <v>4400.46</v>
      </c>
      <c r="M33" s="284">
        <f>[6]Rates!$CB78</f>
        <v>3647.61</v>
      </c>
      <c r="N33" s="285">
        <f>[6]Rates!$CU78</f>
        <v>2661.1400000000003</v>
      </c>
      <c r="O33" s="286"/>
      <c r="Q33" s="272">
        <v>36</v>
      </c>
      <c r="R33" s="272">
        <v>40</v>
      </c>
      <c r="S33" s="264">
        <v>1000</v>
      </c>
      <c r="T33" s="265" t="str">
        <f t="shared" si="4"/>
        <v>36 - 40</v>
      </c>
      <c r="U33" s="282">
        <f>[6]Rates!$D11</f>
        <v>2714.2900000000004</v>
      </c>
      <c r="V33" s="291">
        <f>[6]Rates!$AP11</f>
        <v>2000.23</v>
      </c>
      <c r="W33" s="292">
        <f>[6]Rates!$CB11</f>
        <v>1658.02</v>
      </c>
      <c r="X33" s="293">
        <f>[6]Rates!$CU11</f>
        <v>1209.6299999999999</v>
      </c>
      <c r="Y33" s="286"/>
      <c r="AE33" s="594"/>
      <c r="AF33" s="594"/>
      <c r="AG33" s="594"/>
      <c r="AH33" s="597"/>
    </row>
    <row r="34" spans="1:34" ht="15" x14ac:dyDescent="0.3">
      <c r="G34" s="272">
        <v>41</v>
      </c>
      <c r="H34" s="272">
        <v>45</v>
      </c>
      <c r="I34" s="264">
        <v>1000</v>
      </c>
      <c r="J34" s="265" t="str">
        <f t="shared" si="3"/>
        <v>41 - 45</v>
      </c>
      <c r="K34" s="282">
        <f>[6]Rates!$D79</f>
        <v>6375.41</v>
      </c>
      <c r="L34" s="283">
        <f>[6]Rates!$AP79</f>
        <v>4677.9000000000005</v>
      </c>
      <c r="M34" s="284">
        <f>[6]Rates!$CB79</f>
        <v>3851.6200000000003</v>
      </c>
      <c r="N34" s="285">
        <f>[6]Rates!$CU79</f>
        <v>2820.5</v>
      </c>
      <c r="O34" s="286"/>
      <c r="Q34" s="272">
        <v>41</v>
      </c>
      <c r="R34" s="272">
        <v>45</v>
      </c>
      <c r="S34" s="264">
        <v>1000</v>
      </c>
      <c r="T34" s="265" t="str">
        <f t="shared" si="4"/>
        <v>41 - 45</v>
      </c>
      <c r="U34" s="282">
        <f>[6]Rates!$D12</f>
        <v>2897.92</v>
      </c>
      <c r="V34" s="291">
        <f>[6]Rates!$AP12</f>
        <v>2126.3500000000004</v>
      </c>
      <c r="W34" s="292">
        <f>[6]Rates!$CB12</f>
        <v>1750.77</v>
      </c>
      <c r="X34" s="293">
        <f>[6]Rates!$CU12</f>
        <v>1282.04</v>
      </c>
      <c r="Y34" s="286"/>
      <c r="AE34" s="254">
        <v>0</v>
      </c>
      <c r="AF34" s="254">
        <v>17</v>
      </c>
      <c r="AG34" s="256" t="str">
        <f xml:space="preserve"> CONCATENATE(AE34, " - ",AF34)</f>
        <v>0 - 17</v>
      </c>
      <c r="AH34" s="257">
        <f>[6]Options!$D28</f>
        <v>42.46</v>
      </c>
    </row>
    <row r="35" spans="1:34" ht="15" x14ac:dyDescent="0.3">
      <c r="G35" s="272">
        <v>46</v>
      </c>
      <c r="H35" s="272">
        <v>50</v>
      </c>
      <c r="I35" s="264">
        <v>1000</v>
      </c>
      <c r="J35" s="265" t="str">
        <f t="shared" si="3"/>
        <v>46 - 50</v>
      </c>
      <c r="K35" s="282">
        <f>[6]Rates!$D80</f>
        <v>6883.4000000000005</v>
      </c>
      <c r="L35" s="283">
        <f>[6]Rates!$AP80</f>
        <v>5030.87</v>
      </c>
      <c r="M35" s="284">
        <f>[6]Rates!$CB80</f>
        <v>4575.91</v>
      </c>
      <c r="N35" s="285">
        <f>[6]Rates!$CU80</f>
        <v>3013.5</v>
      </c>
      <c r="O35" s="286"/>
      <c r="Q35" s="272">
        <v>46</v>
      </c>
      <c r="R35" s="272">
        <v>50</v>
      </c>
      <c r="S35" s="264">
        <v>1000</v>
      </c>
      <c r="T35" s="265" t="str">
        <f t="shared" si="4"/>
        <v>46 - 50</v>
      </c>
      <c r="U35" s="282">
        <f>[6]Rates!$D13</f>
        <v>3128.86</v>
      </c>
      <c r="V35" s="291">
        <f>[6]Rates!$AP13</f>
        <v>2286.8000000000002</v>
      </c>
      <c r="W35" s="292">
        <f>[6]Rates!$CB13</f>
        <v>2079.9900000000002</v>
      </c>
      <c r="X35" s="293">
        <f>[6]Rates!$CU13</f>
        <v>1369.8</v>
      </c>
      <c r="Y35" s="286"/>
      <c r="AE35" s="263">
        <v>18</v>
      </c>
      <c r="AF35" s="263">
        <v>64</v>
      </c>
      <c r="AG35" s="265" t="str">
        <f xml:space="preserve"> CONCATENATE(AE35, " - ",AF35)</f>
        <v>18 - 64</v>
      </c>
      <c r="AH35" s="266">
        <f>[6]Options!$D29</f>
        <v>84.89</v>
      </c>
    </row>
    <row r="36" spans="1:34" ht="15.75" thickBot="1" x14ac:dyDescent="0.35">
      <c r="G36" s="272">
        <v>51</v>
      </c>
      <c r="H36" s="272">
        <v>55</v>
      </c>
      <c r="I36" s="264">
        <v>1000</v>
      </c>
      <c r="J36" s="265" t="str">
        <f t="shared" si="3"/>
        <v>51 - 55</v>
      </c>
      <c r="K36" s="282">
        <f>[6]Rates!$D81</f>
        <v>7768.88</v>
      </c>
      <c r="L36" s="283">
        <f>[6]Rates!$AP81</f>
        <v>5640.91</v>
      </c>
      <c r="M36" s="284">
        <f>[6]Rates!$CB81</f>
        <v>5126.7800000000007</v>
      </c>
      <c r="N36" s="285">
        <f>[6]Rates!$CU81</f>
        <v>3298.5200000000004</v>
      </c>
      <c r="O36" s="286"/>
      <c r="Q36" s="272">
        <v>51</v>
      </c>
      <c r="R36" s="272">
        <v>55</v>
      </c>
      <c r="S36" s="264">
        <v>1000</v>
      </c>
      <c r="T36" s="265" t="str">
        <f t="shared" si="4"/>
        <v>51 - 55</v>
      </c>
      <c r="U36" s="282">
        <f>[6]Rates!$D14</f>
        <v>3531.32</v>
      </c>
      <c r="V36" s="291">
        <f>[6]Rates!$AP14</f>
        <v>2564.0700000000002</v>
      </c>
      <c r="W36" s="292">
        <f>[6]Rates!$CB14</f>
        <v>2330.36</v>
      </c>
      <c r="X36" s="293">
        <f>[6]Rates!$CU14</f>
        <v>1499.35</v>
      </c>
      <c r="Y36" s="286"/>
      <c r="AE36" s="273">
        <v>65</v>
      </c>
      <c r="AF36" s="273">
        <v>199</v>
      </c>
      <c r="AG36" s="275" t="str">
        <f xml:space="preserve"> CONCATENATE(AE36, " - ",AF36)</f>
        <v>65 - 199</v>
      </c>
      <c r="AH36" s="276">
        <f>[6]Options!$D30</f>
        <v>169.73999999999998</v>
      </c>
    </row>
    <row r="37" spans="1:34" ht="15" x14ac:dyDescent="0.3">
      <c r="G37" s="272">
        <v>56</v>
      </c>
      <c r="H37" s="272">
        <v>60</v>
      </c>
      <c r="I37" s="264">
        <v>1000</v>
      </c>
      <c r="J37" s="265" t="str">
        <f t="shared" si="3"/>
        <v>56 - 60</v>
      </c>
      <c r="K37" s="282">
        <f>[6]Rates!$D82</f>
        <v>8682.9</v>
      </c>
      <c r="L37" s="283">
        <f>[6]Rates!$AP82</f>
        <v>6297.88</v>
      </c>
      <c r="M37" s="284">
        <f>[6]Rates!$CB82</f>
        <v>5706.1900000000005</v>
      </c>
      <c r="N37" s="285">
        <f>[6]Rates!$CU82</f>
        <v>3585.7900000000004</v>
      </c>
      <c r="O37" s="286"/>
      <c r="Q37" s="272">
        <v>56</v>
      </c>
      <c r="R37" s="272">
        <v>60</v>
      </c>
      <c r="S37" s="264">
        <v>1000</v>
      </c>
      <c r="T37" s="265" t="str">
        <f t="shared" si="4"/>
        <v>56 - 60</v>
      </c>
      <c r="U37" s="282">
        <f>[6]Rates!$D15</f>
        <v>3946.8</v>
      </c>
      <c r="V37" s="291">
        <f>[6]Rates!$AP15</f>
        <v>2862.69</v>
      </c>
      <c r="W37" s="292">
        <f>[6]Rates!$CB15</f>
        <v>2593.7600000000002</v>
      </c>
      <c r="X37" s="293">
        <f>[6]Rates!$CU15</f>
        <v>1629.94</v>
      </c>
      <c r="Y37" s="286"/>
    </row>
    <row r="38" spans="1:34" ht="15" x14ac:dyDescent="0.3">
      <c r="G38" s="272">
        <v>61</v>
      </c>
      <c r="H38" s="272">
        <v>65</v>
      </c>
      <c r="I38" s="264">
        <v>1000</v>
      </c>
      <c r="J38" s="265" t="str">
        <f t="shared" si="3"/>
        <v>61 - 65</v>
      </c>
      <c r="K38" s="282">
        <f>[6]Rates!$D83</f>
        <v>9470.43</v>
      </c>
      <c r="L38" s="283">
        <f>[6]Rates!$AP83</f>
        <v>6832.41</v>
      </c>
      <c r="M38" s="284">
        <f>[6]Rates!$CB83</f>
        <v>6805.89</v>
      </c>
      <c r="N38" s="285">
        <f>[6]Rates!$CU83</f>
        <v>3873.05</v>
      </c>
      <c r="O38" s="286"/>
      <c r="Q38" s="272">
        <v>61</v>
      </c>
      <c r="R38" s="272">
        <v>65</v>
      </c>
      <c r="S38" s="264">
        <v>1000</v>
      </c>
      <c r="T38" s="265" t="str">
        <f t="shared" si="4"/>
        <v>61 - 65</v>
      </c>
      <c r="U38" s="282">
        <f>[6]Rates!$D16</f>
        <v>4304.7700000000004</v>
      </c>
      <c r="V38" s="291">
        <f>[6]Rates!$AP16</f>
        <v>3105.6600000000003</v>
      </c>
      <c r="W38" s="292">
        <f>[6]Rates!$CB16</f>
        <v>3093.6000000000004</v>
      </c>
      <c r="X38" s="293">
        <f>[6]Rates!$CU16</f>
        <v>1760.49</v>
      </c>
      <c r="Y38" s="286"/>
    </row>
    <row r="39" spans="1:34" ht="15" x14ac:dyDescent="0.3">
      <c r="G39" s="272">
        <v>66</v>
      </c>
      <c r="H39" s="272">
        <v>70</v>
      </c>
      <c r="I39" s="264">
        <v>1000</v>
      </c>
      <c r="J39" s="265" t="str">
        <f t="shared" si="3"/>
        <v>66 - 70</v>
      </c>
      <c r="K39" s="282">
        <f>[6]Rates!$D84</f>
        <v>14205.65</v>
      </c>
      <c r="L39" s="283">
        <f>[6]Rates!$AP84</f>
        <v>10248.620000000001</v>
      </c>
      <c r="M39" s="284">
        <f>[6]Rates!$CB84</f>
        <v>10208.84</v>
      </c>
      <c r="N39" s="285">
        <f>[6]Rates!$CU84</f>
        <v>5809.58</v>
      </c>
      <c r="O39" s="286"/>
      <c r="Q39" s="272">
        <v>66</v>
      </c>
      <c r="R39" s="272">
        <v>70</v>
      </c>
      <c r="S39" s="264">
        <v>1000</v>
      </c>
      <c r="T39" s="265" t="str">
        <f t="shared" si="4"/>
        <v>66 - 70</v>
      </c>
      <c r="U39" s="282">
        <f>[6]Rates!$D17</f>
        <v>6457.16</v>
      </c>
      <c r="V39" s="291">
        <f>[6]Rates!$AP17</f>
        <v>4658.49</v>
      </c>
      <c r="W39" s="292">
        <f>[6]Rates!$CB17</f>
        <v>4640.3999999999996</v>
      </c>
      <c r="X39" s="293">
        <f>[6]Rates!$CU17</f>
        <v>2640.7400000000002</v>
      </c>
      <c r="Y39" s="286"/>
    </row>
    <row r="40" spans="1:34" ht="15" x14ac:dyDescent="0.3">
      <c r="A40" s="290" t="s">
        <v>132</v>
      </c>
      <c r="G40" s="272">
        <v>71</v>
      </c>
      <c r="H40" s="272">
        <v>75</v>
      </c>
      <c r="I40" s="264">
        <v>1000</v>
      </c>
      <c r="J40" s="265" t="str">
        <f t="shared" si="3"/>
        <v>71 - 75</v>
      </c>
      <c r="K40" s="282">
        <f>[6]Rates!$D85</f>
        <v>28411.3</v>
      </c>
      <c r="L40" s="283">
        <f>[6]Rates!$AP85</f>
        <v>20497.240000000002</v>
      </c>
      <c r="M40" s="284">
        <f>[6]Rates!$CB85</f>
        <v>20417.68</v>
      </c>
      <c r="N40" s="285">
        <f>[6]Rates!$CU85</f>
        <v>11619.16</v>
      </c>
      <c r="O40" s="286"/>
      <c r="Q40" s="272">
        <v>71</v>
      </c>
      <c r="R40" s="272">
        <v>75</v>
      </c>
      <c r="S40" s="264">
        <v>1000</v>
      </c>
      <c r="T40" s="265" t="str">
        <f t="shared" si="4"/>
        <v>71 - 75</v>
      </c>
      <c r="U40" s="282">
        <f>[6]Rates!$D18</f>
        <v>12914.32</v>
      </c>
      <c r="V40" s="291">
        <f>[6]Rates!$AP18</f>
        <v>9316.98</v>
      </c>
      <c r="W40" s="292">
        <f>[6]Rates!$CB18</f>
        <v>9280.7999999999993</v>
      </c>
      <c r="X40" s="293">
        <f>[6]Rates!$CU18</f>
        <v>5281.48</v>
      </c>
      <c r="Y40" s="286"/>
    </row>
    <row r="41" spans="1:34" ht="15" x14ac:dyDescent="0.3">
      <c r="A41" s="88" t="s">
        <v>11</v>
      </c>
      <c r="B41" s="294">
        <v>0.06</v>
      </c>
      <c r="G41" s="272">
        <v>76</v>
      </c>
      <c r="H41" s="272">
        <v>80</v>
      </c>
      <c r="I41" s="264">
        <v>1000</v>
      </c>
      <c r="J41" s="265" t="str">
        <f t="shared" si="3"/>
        <v>76 - 80</v>
      </c>
      <c r="K41" s="282">
        <f>[6]Rates!$D86</f>
        <v>34093.56</v>
      </c>
      <c r="L41" s="283">
        <f>[6]Rates!$AP86</f>
        <v>24596.69</v>
      </c>
      <c r="M41" s="284">
        <f>[6]Rates!$CB86</f>
        <v>24501.219999999998</v>
      </c>
      <c r="N41" s="285">
        <f>[6]Rates!$CU86</f>
        <v>13943</v>
      </c>
      <c r="O41" s="286"/>
      <c r="Q41" s="272">
        <v>76</v>
      </c>
      <c r="R41" s="272">
        <v>80</v>
      </c>
      <c r="S41" s="264">
        <v>1000</v>
      </c>
      <c r="T41" s="265" t="str">
        <f t="shared" si="4"/>
        <v>76 - 80</v>
      </c>
      <c r="U41" s="282">
        <f>[6]Rates!$D19</f>
        <v>15497.19</v>
      </c>
      <c r="V41" s="291">
        <f>[6]Rates!$AP19</f>
        <v>11180.380000000001</v>
      </c>
      <c r="W41" s="292">
        <f>[6]Rates!$CB19</f>
        <v>11136.96</v>
      </c>
      <c r="X41" s="293">
        <f>[6]Rates!$CU19</f>
        <v>6337.7800000000007</v>
      </c>
      <c r="Y41" s="286"/>
    </row>
    <row r="42" spans="1:34" ht="15" x14ac:dyDescent="0.3">
      <c r="A42" s="88" t="s">
        <v>133</v>
      </c>
      <c r="B42" s="294">
        <v>7.0000000000000007E-2</v>
      </c>
      <c r="G42" s="272">
        <v>81</v>
      </c>
      <c r="H42" s="272">
        <v>85</v>
      </c>
      <c r="I42" s="264">
        <v>1000</v>
      </c>
      <c r="J42" s="265" t="str">
        <f t="shared" si="3"/>
        <v>81 - 85</v>
      </c>
      <c r="K42" s="282">
        <f>[6]Rates!$D87</f>
        <v>40912.28</v>
      </c>
      <c r="L42" s="283">
        <f>[6]Rates!$AP87</f>
        <v>29516.03</v>
      </c>
      <c r="M42" s="284">
        <f>[6]Rates!$CB87</f>
        <v>29401.469999999998</v>
      </c>
      <c r="N42" s="285">
        <f>[6]Rates!$CU87</f>
        <v>16731.599999999999</v>
      </c>
      <c r="O42" s="286"/>
      <c r="Q42" s="272">
        <v>81</v>
      </c>
      <c r="R42" s="272">
        <v>85</v>
      </c>
      <c r="S42" s="264">
        <v>1000</v>
      </c>
      <c r="T42" s="265" t="str">
        <f t="shared" si="4"/>
        <v>81 - 85</v>
      </c>
      <c r="U42" s="282">
        <f>[6]Rates!$D20</f>
        <v>18596.629999999997</v>
      </c>
      <c r="V42" s="291">
        <f>[6]Rates!$AP20</f>
        <v>13416.460000000001</v>
      </c>
      <c r="W42" s="292">
        <f>[6]Rates!$CB20</f>
        <v>13364.36</v>
      </c>
      <c r="X42" s="293">
        <f>[6]Rates!$CU20</f>
        <v>7605.34</v>
      </c>
      <c r="Y42" s="286"/>
    </row>
    <row r="43" spans="1:34" ht="15" x14ac:dyDescent="0.3">
      <c r="A43" s="63" t="s">
        <v>134</v>
      </c>
      <c r="B43" s="294">
        <v>0.08</v>
      </c>
      <c r="G43" s="272">
        <v>86</v>
      </c>
      <c r="H43" s="272">
        <v>90</v>
      </c>
      <c r="I43" s="264">
        <v>1000</v>
      </c>
      <c r="J43" s="265" t="str">
        <f t="shared" si="3"/>
        <v>86 - 90</v>
      </c>
      <c r="K43" s="282">
        <f>[6]Rates!$D88</f>
        <v>49094.740000000005</v>
      </c>
      <c r="L43" s="283">
        <f>[6]Rates!$AP88</f>
        <v>35419.240000000005</v>
      </c>
      <c r="M43" s="284">
        <f>[6]Rates!$CB88</f>
        <v>35281.770000000004</v>
      </c>
      <c r="N43" s="285">
        <f>[6]Rates!$CU88</f>
        <v>20077.919999999998</v>
      </c>
      <c r="O43" s="286"/>
      <c r="Q43" s="272">
        <v>86</v>
      </c>
      <c r="R43" s="272">
        <v>90</v>
      </c>
      <c r="S43" s="264">
        <v>1000</v>
      </c>
      <c r="T43" s="265" t="str">
        <f t="shared" si="4"/>
        <v>86 - 90</v>
      </c>
      <c r="U43" s="282">
        <f>[6]Rates!$D21</f>
        <v>22315.96</v>
      </c>
      <c r="V43" s="291">
        <f>[6]Rates!$AP21</f>
        <v>16099.76</v>
      </c>
      <c r="W43" s="292">
        <f>[6]Rates!$CB21</f>
        <v>16037.24</v>
      </c>
      <c r="X43" s="293">
        <f>[6]Rates!$CU21</f>
        <v>9126.41</v>
      </c>
      <c r="Y43" s="286"/>
    </row>
    <row r="44" spans="1:34" ht="15" x14ac:dyDescent="0.3">
      <c r="G44" s="272">
        <v>91</v>
      </c>
      <c r="H44" s="272">
        <v>95</v>
      </c>
      <c r="I44" s="264">
        <v>1000</v>
      </c>
      <c r="J44" s="265" t="str">
        <f t="shared" si="3"/>
        <v>91 - 95</v>
      </c>
      <c r="K44" s="282">
        <f>[6]Rates!$D89</f>
        <v>58913.69</v>
      </c>
      <c r="L44" s="283">
        <f>[6]Rates!$AP89</f>
        <v>42503.090000000004</v>
      </c>
      <c r="M44" s="284">
        <f>[6]Rates!$CB89</f>
        <v>42338.130000000005</v>
      </c>
      <c r="N44" s="285">
        <f>[6]Rates!$CU89</f>
        <v>24093.51</v>
      </c>
      <c r="O44" s="286"/>
      <c r="Q44" s="272">
        <v>91</v>
      </c>
      <c r="R44" s="272">
        <v>95</v>
      </c>
      <c r="S44" s="264">
        <v>1000</v>
      </c>
      <c r="T44" s="265" t="str">
        <f t="shared" si="4"/>
        <v>91 - 95</v>
      </c>
      <c r="U44" s="282">
        <f>[6]Rates!$D22</f>
        <v>26779.16</v>
      </c>
      <c r="V44" s="291">
        <f>[6]Rates!$AP22</f>
        <v>19319.719999999998</v>
      </c>
      <c r="W44" s="292">
        <f>[6]Rates!$CB22</f>
        <v>19244.689999999999</v>
      </c>
      <c r="X44" s="293">
        <f>[6]Rates!$CU22</f>
        <v>10951.7</v>
      </c>
      <c r="Y44" s="286"/>
    </row>
    <row r="45" spans="1:34" ht="15" x14ac:dyDescent="0.3">
      <c r="G45" s="272">
        <v>96</v>
      </c>
      <c r="H45" s="272">
        <v>100</v>
      </c>
      <c r="I45" s="264">
        <v>1000</v>
      </c>
      <c r="J45" s="265" t="str">
        <f t="shared" si="3"/>
        <v>96 - 100</v>
      </c>
      <c r="K45" s="282">
        <f>[6]Rates!$D90</f>
        <v>70696.429999999993</v>
      </c>
      <c r="L45" s="283">
        <f>[6]Rates!$AP90</f>
        <v>51003.71</v>
      </c>
      <c r="M45" s="284">
        <f>[6]Rates!$CB90</f>
        <v>50805.760000000002</v>
      </c>
      <c r="N45" s="285">
        <f>[6]Rates!$CU90</f>
        <v>28912.219999999998</v>
      </c>
      <c r="O45" s="286"/>
      <c r="Q45" s="272">
        <v>96</v>
      </c>
      <c r="R45" s="272">
        <v>100</v>
      </c>
      <c r="S45" s="264">
        <v>1000</v>
      </c>
      <c r="T45" s="265" t="str">
        <f t="shared" si="4"/>
        <v>96 - 100</v>
      </c>
      <c r="U45" s="282">
        <f>[6]Rates!$D23</f>
        <v>32135</v>
      </c>
      <c r="V45" s="291">
        <f>[6]Rates!$AP23</f>
        <v>23183.67</v>
      </c>
      <c r="W45" s="292">
        <f>[6]Rates!$CB23</f>
        <v>23093.629999999997</v>
      </c>
      <c r="X45" s="293">
        <f>[6]Rates!$CU23</f>
        <v>13142.04</v>
      </c>
      <c r="Y45" s="286"/>
    </row>
    <row r="46" spans="1:34" ht="15.75" thickBot="1" x14ac:dyDescent="0.35">
      <c r="G46" s="273">
        <v>101</v>
      </c>
      <c r="H46" s="273">
        <v>199</v>
      </c>
      <c r="I46" s="274">
        <v>1000</v>
      </c>
      <c r="J46" s="275" t="str">
        <f xml:space="preserve"> CONCATENATE(G46, " - ",H46)</f>
        <v>101 - 199</v>
      </c>
      <c r="K46" s="295">
        <f>[6]Rates!$D91</f>
        <v>84835.72</v>
      </c>
      <c r="L46" s="296">
        <f>[6]Rates!$AP91</f>
        <v>61204.46</v>
      </c>
      <c r="M46" s="297">
        <f>[6]Rates!$CB91</f>
        <v>60966.920000000006</v>
      </c>
      <c r="N46" s="298">
        <f>[6]Rates!$CU91</f>
        <v>34694.670000000006</v>
      </c>
      <c r="O46" s="286"/>
      <c r="Q46" s="273">
        <v>101</v>
      </c>
      <c r="R46" s="273">
        <v>199</v>
      </c>
      <c r="S46" s="274">
        <v>1000</v>
      </c>
      <c r="T46" s="275" t="str">
        <f xml:space="preserve"> CONCATENATE(Q46, " - ",R46)</f>
        <v>101 - 199</v>
      </c>
      <c r="U46" s="295">
        <f>[6]Rates!$D24</f>
        <v>38562</v>
      </c>
      <c r="V46" s="296">
        <f>[6]Rates!$AP24</f>
        <v>27820.41</v>
      </c>
      <c r="W46" s="297">
        <f>[6]Rates!$CB24</f>
        <v>27712.359999999997</v>
      </c>
      <c r="X46" s="298">
        <f>[6]Rates!$CU24</f>
        <v>15770.45</v>
      </c>
      <c r="Y46" s="286"/>
    </row>
    <row r="47" spans="1:34" ht="15" x14ac:dyDescent="0.3">
      <c r="A47" s="88" t="s">
        <v>135</v>
      </c>
      <c r="G47" s="254">
        <v>0</v>
      </c>
      <c r="H47" s="254">
        <v>10</v>
      </c>
      <c r="I47" s="255">
        <v>250</v>
      </c>
      <c r="J47" s="256" t="str">
        <f xml:space="preserve"> CONCATENATE(G47, " - ",H47)</f>
        <v>0 - 10</v>
      </c>
      <c r="K47" s="299">
        <f>[6]Rates!$D95</f>
        <v>4302.4000000000005</v>
      </c>
      <c r="L47" s="287">
        <f>[6]Rates!$AP95</f>
        <v>3081.6600000000003</v>
      </c>
      <c r="M47" s="284">
        <f>[6]Rates!$CB95</f>
        <v>3000.05</v>
      </c>
      <c r="N47" s="289">
        <f>[6]Rates!$CU95</f>
        <v>1739.87</v>
      </c>
      <c r="O47" s="286"/>
      <c r="Q47" s="254">
        <v>0</v>
      </c>
      <c r="R47" s="254">
        <v>10</v>
      </c>
      <c r="S47" s="255">
        <v>250</v>
      </c>
      <c r="T47" s="256" t="str">
        <f xml:space="preserve"> CONCATENATE(Q47, " - ",R47)</f>
        <v>0 - 10</v>
      </c>
      <c r="U47" s="282">
        <f>[6]Rates!$D28</f>
        <v>1955.65</v>
      </c>
      <c r="V47" s="287">
        <f>[6]Rates!$AP28</f>
        <v>1400.77</v>
      </c>
      <c r="W47" s="288">
        <f>[6]Rates!$CB28</f>
        <v>1363.67</v>
      </c>
      <c r="X47" s="289">
        <f>[6]Rates!$CU28</f>
        <v>790.87</v>
      </c>
      <c r="Y47" s="286"/>
    </row>
    <row r="48" spans="1:34" ht="15" x14ac:dyDescent="0.3">
      <c r="A48" s="294">
        <v>0.1</v>
      </c>
      <c r="B48" s="294">
        <v>0.05</v>
      </c>
      <c r="G48" s="263">
        <v>11</v>
      </c>
      <c r="H48" s="263">
        <v>20</v>
      </c>
      <c r="I48" s="264">
        <v>250</v>
      </c>
      <c r="J48" s="265" t="str">
        <f xml:space="preserve"> CONCATENATE(G48, " - ",H48)</f>
        <v>11 - 20</v>
      </c>
      <c r="K48" s="282">
        <f>[6]Rates!$D96</f>
        <v>5570.75</v>
      </c>
      <c r="L48" s="291">
        <f>[6]Rates!$AP96</f>
        <v>4094.98</v>
      </c>
      <c r="M48" s="284">
        <f>[6]Rates!$CB96</f>
        <v>4023.57</v>
      </c>
      <c r="N48" s="293">
        <f>[6]Rates!$CU96</f>
        <v>2368.2600000000002</v>
      </c>
      <c r="O48" s="286"/>
      <c r="Q48" s="263">
        <v>11</v>
      </c>
      <c r="R48" s="263">
        <v>20</v>
      </c>
      <c r="S48" s="264">
        <v>250</v>
      </c>
      <c r="T48" s="265" t="str">
        <f xml:space="preserve"> CONCATENATE(Q48, " - ",R48)</f>
        <v>11 - 20</v>
      </c>
      <c r="U48" s="282">
        <f>[6]Rates!$D29</f>
        <v>2532.1800000000003</v>
      </c>
      <c r="V48" s="291">
        <f>[6]Rates!$AP29</f>
        <v>1861.3799999999999</v>
      </c>
      <c r="W48" s="292">
        <f>[6]Rates!$CB29</f>
        <v>1828.93</v>
      </c>
      <c r="X48" s="293">
        <f>[6]Rates!$CU29</f>
        <v>1076.52</v>
      </c>
      <c r="Y48" s="286"/>
    </row>
    <row r="49" spans="1:25" ht="15" x14ac:dyDescent="0.3">
      <c r="A49" s="294">
        <v>0.2</v>
      </c>
      <c r="B49" s="294">
        <v>0.1</v>
      </c>
      <c r="G49" s="272">
        <v>21</v>
      </c>
      <c r="H49" s="272">
        <v>25</v>
      </c>
      <c r="I49" s="264">
        <v>250</v>
      </c>
      <c r="J49" s="265" t="str">
        <f t="shared" ref="J49:J64" si="5" xml:space="preserve"> CONCATENATE(G49, " - ",H49)</f>
        <v>21 - 25</v>
      </c>
      <c r="K49" s="282">
        <f>[6]Rates!$D97</f>
        <v>7963.13</v>
      </c>
      <c r="L49" s="291">
        <f>[6]Rates!$AP97</f>
        <v>5933.09</v>
      </c>
      <c r="M49" s="284">
        <f>[6]Rates!$CB97</f>
        <v>4824.55</v>
      </c>
      <c r="N49" s="293">
        <f>[6]Rates!$CU97</f>
        <v>3746.98</v>
      </c>
      <c r="O49" s="286"/>
      <c r="Q49" s="272">
        <v>21</v>
      </c>
      <c r="R49" s="272">
        <v>25</v>
      </c>
      <c r="S49" s="264">
        <v>250</v>
      </c>
      <c r="T49" s="265" t="str">
        <f t="shared" ref="T49:T64" si="6" xml:space="preserve"> CONCATENATE(Q49, " - ",R49)</f>
        <v>21 - 25</v>
      </c>
      <c r="U49" s="282">
        <f>[6]Rates!$D30</f>
        <v>3619.63</v>
      </c>
      <c r="V49" s="291">
        <f>[6]Rates!$AP30</f>
        <v>2696.8900000000003</v>
      </c>
      <c r="W49" s="292">
        <f>[6]Rates!$CB30</f>
        <v>2193</v>
      </c>
      <c r="X49" s="293">
        <f>[6]Rates!$CU30</f>
        <v>1703.18</v>
      </c>
      <c r="Y49" s="286"/>
    </row>
    <row r="50" spans="1:25" ht="15" x14ac:dyDescent="0.3">
      <c r="A50" s="294">
        <v>0.3</v>
      </c>
      <c r="B50" s="294">
        <v>0.15</v>
      </c>
      <c r="G50" s="272">
        <v>26</v>
      </c>
      <c r="H50" s="272">
        <v>30</v>
      </c>
      <c r="I50" s="264">
        <v>250</v>
      </c>
      <c r="J50" s="265" t="str">
        <f t="shared" si="5"/>
        <v>26 - 30</v>
      </c>
      <c r="K50" s="282">
        <f>[6]Rates!$D98</f>
        <v>8554.7800000000007</v>
      </c>
      <c r="L50" s="291">
        <f>[6]Rates!$AP98</f>
        <v>6317.35</v>
      </c>
      <c r="M50" s="284">
        <f>[6]Rates!$CB98</f>
        <v>5208.8</v>
      </c>
      <c r="N50" s="293">
        <f>[6]Rates!$CU98</f>
        <v>3956.44</v>
      </c>
      <c r="O50" s="286"/>
      <c r="Q50" s="272">
        <v>26</v>
      </c>
      <c r="R50" s="272">
        <v>30</v>
      </c>
      <c r="S50" s="264">
        <v>250</v>
      </c>
      <c r="T50" s="265" t="str">
        <f t="shared" si="6"/>
        <v>26 - 30</v>
      </c>
      <c r="U50" s="282">
        <f>[6]Rates!$D31</f>
        <v>3888.56</v>
      </c>
      <c r="V50" s="291">
        <f>[6]Rates!$AP31</f>
        <v>2871.5400000000004</v>
      </c>
      <c r="W50" s="292">
        <f>[6]Rates!$CB31</f>
        <v>2367.6600000000003</v>
      </c>
      <c r="X50" s="293">
        <f>[6]Rates!$CU31</f>
        <v>1798.4</v>
      </c>
      <c r="Y50" s="286"/>
    </row>
    <row r="51" spans="1:25" ht="15" x14ac:dyDescent="0.3">
      <c r="G51" s="272">
        <v>31</v>
      </c>
      <c r="H51" s="272">
        <v>35</v>
      </c>
      <c r="I51" s="264">
        <v>250</v>
      </c>
      <c r="J51" s="265" t="str">
        <f t="shared" si="5"/>
        <v>31 - 35</v>
      </c>
      <c r="K51" s="282">
        <f>[6]Rates!$D99</f>
        <v>9194.0500000000011</v>
      </c>
      <c r="L51" s="291">
        <f>[6]Rates!$AP99</f>
        <v>6779.79</v>
      </c>
      <c r="M51" s="284">
        <f>[6]Rates!$CB99</f>
        <v>5548.84</v>
      </c>
      <c r="N51" s="293">
        <f>[6]Rates!$CU99</f>
        <v>4222.0200000000004</v>
      </c>
      <c r="O51" s="286"/>
      <c r="Q51" s="272">
        <v>31</v>
      </c>
      <c r="R51" s="272">
        <v>35</v>
      </c>
      <c r="S51" s="264">
        <v>250</v>
      </c>
      <c r="T51" s="265" t="str">
        <f t="shared" si="6"/>
        <v>31 - 35</v>
      </c>
      <c r="U51" s="282">
        <f>[6]Rates!$D32</f>
        <v>4179.13</v>
      </c>
      <c r="V51" s="291">
        <f>[6]Rates!$AP32</f>
        <v>3081.75</v>
      </c>
      <c r="W51" s="292">
        <f>[6]Rates!$CB32</f>
        <v>2522.21</v>
      </c>
      <c r="X51" s="293">
        <f>[6]Rates!$CU32</f>
        <v>1919.1299999999999</v>
      </c>
      <c r="Y51" s="286"/>
    </row>
    <row r="52" spans="1:25" ht="15" x14ac:dyDescent="0.3">
      <c r="G52" s="272">
        <v>36</v>
      </c>
      <c r="H52" s="272">
        <v>40</v>
      </c>
      <c r="I52" s="264">
        <v>250</v>
      </c>
      <c r="J52" s="265" t="str">
        <f t="shared" si="5"/>
        <v>36 - 40</v>
      </c>
      <c r="K52" s="282">
        <f>[6]Rates!$D100</f>
        <v>9952.36</v>
      </c>
      <c r="L52" s="291">
        <f>[6]Rates!$AP100</f>
        <v>7334.06</v>
      </c>
      <c r="M52" s="284">
        <f>[6]Rates!$CB100</f>
        <v>6079.3</v>
      </c>
      <c r="N52" s="293">
        <f>[6]Rates!$CU100</f>
        <v>4435.21</v>
      </c>
      <c r="O52" s="286"/>
      <c r="Q52" s="272">
        <v>36</v>
      </c>
      <c r="R52" s="272">
        <v>40</v>
      </c>
      <c r="S52" s="264">
        <v>250</v>
      </c>
      <c r="T52" s="265" t="str">
        <f t="shared" si="6"/>
        <v>36 - 40</v>
      </c>
      <c r="U52" s="282">
        <f>[6]Rates!$D33</f>
        <v>4523.8200000000006</v>
      </c>
      <c r="V52" s="291">
        <f>[6]Rates!$AP33</f>
        <v>3333.6800000000003</v>
      </c>
      <c r="W52" s="292">
        <f>[6]Rates!$CB33</f>
        <v>2763.3500000000004</v>
      </c>
      <c r="X52" s="293">
        <f>[6]Rates!$CU33</f>
        <v>2016.02</v>
      </c>
      <c r="Y52" s="286"/>
    </row>
    <row r="53" spans="1:25" ht="15" x14ac:dyDescent="0.3">
      <c r="G53" s="272">
        <v>41</v>
      </c>
      <c r="H53" s="272">
        <v>45</v>
      </c>
      <c r="I53" s="264">
        <v>250</v>
      </c>
      <c r="J53" s="265" t="str">
        <f t="shared" si="5"/>
        <v>41 - 45</v>
      </c>
      <c r="K53" s="282">
        <f>[6]Rates!$D101</f>
        <v>10625.630000000001</v>
      </c>
      <c r="L53" s="291">
        <f>[6]Rates!$AP101</f>
        <v>7796.51</v>
      </c>
      <c r="M53" s="284">
        <f>[6]Rates!$CB101</f>
        <v>6419.34</v>
      </c>
      <c r="N53" s="293">
        <f>[6]Rates!$CU101</f>
        <v>4700.79</v>
      </c>
      <c r="O53" s="286"/>
      <c r="Q53" s="272">
        <v>41</v>
      </c>
      <c r="R53" s="272">
        <v>45</v>
      </c>
      <c r="S53" s="264">
        <v>250</v>
      </c>
      <c r="T53" s="265" t="str">
        <f t="shared" si="6"/>
        <v>41 - 45</v>
      </c>
      <c r="U53" s="282">
        <f>[6]Rates!$D34</f>
        <v>4829.87</v>
      </c>
      <c r="V53" s="291">
        <f>[6]Rates!$AP34</f>
        <v>3543.8900000000003</v>
      </c>
      <c r="W53" s="292">
        <f>[6]Rates!$CB34</f>
        <v>2917.92</v>
      </c>
      <c r="X53" s="293">
        <f>[6]Rates!$CU34</f>
        <v>2136.7400000000002</v>
      </c>
      <c r="Y53" s="286"/>
    </row>
    <row r="54" spans="1:25" ht="15" x14ac:dyDescent="0.3">
      <c r="G54" s="272">
        <v>46</v>
      </c>
      <c r="H54" s="272">
        <v>50</v>
      </c>
      <c r="I54" s="264">
        <v>250</v>
      </c>
      <c r="J54" s="265" t="str">
        <f t="shared" si="5"/>
        <v>46 - 50</v>
      </c>
      <c r="K54" s="282">
        <f>[6]Rates!$D102</f>
        <v>11472.33</v>
      </c>
      <c r="L54" s="291">
        <f>[6]Rates!$AP102</f>
        <v>8384.7800000000007</v>
      </c>
      <c r="M54" s="284">
        <f>[6]Rates!$CB102</f>
        <v>7626.49</v>
      </c>
      <c r="N54" s="293">
        <f>[6]Rates!$CU102</f>
        <v>5022.47</v>
      </c>
      <c r="O54" s="286"/>
      <c r="Q54" s="272">
        <v>46</v>
      </c>
      <c r="R54" s="272">
        <v>50</v>
      </c>
      <c r="S54" s="264">
        <v>250</v>
      </c>
      <c r="T54" s="265" t="str">
        <f t="shared" si="6"/>
        <v>46 - 50</v>
      </c>
      <c r="U54" s="282">
        <f>[6]Rates!$D35</f>
        <v>5214.72</v>
      </c>
      <c r="V54" s="291">
        <f>[6]Rates!$AP35</f>
        <v>3811.28</v>
      </c>
      <c r="W54" s="292">
        <f>[6]Rates!$CB35</f>
        <v>3466.6200000000003</v>
      </c>
      <c r="X54" s="293">
        <f>[6]Rates!$CU35</f>
        <v>2282.9500000000003</v>
      </c>
      <c r="Y54" s="286"/>
    </row>
    <row r="55" spans="1:25" ht="15.75" x14ac:dyDescent="0.3">
      <c r="A55" s="88" t="s">
        <v>9</v>
      </c>
      <c r="B55" s="14" t="s">
        <v>5</v>
      </c>
      <c r="G55" s="272">
        <v>51</v>
      </c>
      <c r="H55" s="272">
        <v>55</v>
      </c>
      <c r="I55" s="264">
        <v>250</v>
      </c>
      <c r="J55" s="265" t="str">
        <f t="shared" si="5"/>
        <v>51 - 55</v>
      </c>
      <c r="K55" s="282">
        <f>[6]Rates!$D103</f>
        <v>12948.1</v>
      </c>
      <c r="L55" s="291">
        <f>[6]Rates!$AP103</f>
        <v>9401.49</v>
      </c>
      <c r="M55" s="284">
        <f>[6]Rates!$CB103</f>
        <v>8544.59</v>
      </c>
      <c r="N55" s="293">
        <f>[6]Rates!$CU103</f>
        <v>5497.5</v>
      </c>
      <c r="O55" s="286"/>
      <c r="Q55" s="272">
        <v>51</v>
      </c>
      <c r="R55" s="272">
        <v>55</v>
      </c>
      <c r="S55" s="264">
        <v>250</v>
      </c>
      <c r="T55" s="265" t="str">
        <f t="shared" si="6"/>
        <v>51 - 55</v>
      </c>
      <c r="U55" s="282">
        <f>[6]Rates!$D36</f>
        <v>5885.52</v>
      </c>
      <c r="V55" s="291">
        <f>[6]Rates!$AP36</f>
        <v>4273.4400000000005</v>
      </c>
      <c r="W55" s="292">
        <f>[6]Rates!$CB36</f>
        <v>3883.92</v>
      </c>
      <c r="X55" s="293">
        <f>[6]Rates!$CU36</f>
        <v>2498.8900000000003</v>
      </c>
      <c r="Y55" s="286"/>
    </row>
    <row r="56" spans="1:25" ht="15.75" x14ac:dyDescent="0.3">
      <c r="B56" s="248">
        <v>250</v>
      </c>
      <c r="G56" s="272">
        <v>56</v>
      </c>
      <c r="H56" s="272">
        <v>60</v>
      </c>
      <c r="I56" s="264">
        <v>250</v>
      </c>
      <c r="J56" s="265" t="str">
        <f t="shared" si="5"/>
        <v>56 - 60</v>
      </c>
      <c r="K56" s="282">
        <f>[6]Rates!$D104</f>
        <v>14471.47</v>
      </c>
      <c r="L56" s="291">
        <f>[6]Rates!$AP104</f>
        <v>10496.41</v>
      </c>
      <c r="M56" s="284">
        <f>[6]Rates!$CB104</f>
        <v>9510.31</v>
      </c>
      <c r="N56" s="293">
        <f>[6]Rates!$CU104</f>
        <v>5976.2800000000007</v>
      </c>
      <c r="O56" s="286"/>
      <c r="Q56" s="272">
        <v>56</v>
      </c>
      <c r="R56" s="272">
        <v>60</v>
      </c>
      <c r="S56" s="264">
        <v>250</v>
      </c>
      <c r="T56" s="265" t="str">
        <f t="shared" si="6"/>
        <v>56 - 60</v>
      </c>
      <c r="U56" s="282">
        <f>[6]Rates!$D37</f>
        <v>6577.96</v>
      </c>
      <c r="V56" s="291">
        <f>[6]Rates!$AP37</f>
        <v>4771.12</v>
      </c>
      <c r="W56" s="292">
        <f>[6]Rates!$CB37</f>
        <v>4322.8900000000003</v>
      </c>
      <c r="X56" s="293">
        <f>[6]Rates!$CU37</f>
        <v>2716.5200000000004</v>
      </c>
      <c r="Y56" s="286"/>
    </row>
    <row r="57" spans="1:25" ht="15.75" x14ac:dyDescent="0.3">
      <c r="B57" s="248">
        <v>175</v>
      </c>
      <c r="G57" s="272">
        <v>61</v>
      </c>
      <c r="H57" s="272">
        <v>65</v>
      </c>
      <c r="I57" s="264">
        <v>250</v>
      </c>
      <c r="J57" s="265" t="str">
        <f t="shared" si="5"/>
        <v>61 - 65</v>
      </c>
      <c r="K57" s="282">
        <f>[6]Rates!$D105</f>
        <v>15784.02</v>
      </c>
      <c r="L57" s="291">
        <f>[6]Rates!$AP105</f>
        <v>11387.33</v>
      </c>
      <c r="M57" s="284">
        <f>[6]Rates!$CB105</f>
        <v>11343.130000000001</v>
      </c>
      <c r="N57" s="293">
        <f>[6]Rates!$CU105</f>
        <v>6455.06</v>
      </c>
      <c r="O57" s="286"/>
      <c r="Q57" s="272">
        <v>61</v>
      </c>
      <c r="R57" s="272">
        <v>65</v>
      </c>
      <c r="S57" s="264">
        <v>250</v>
      </c>
      <c r="T57" s="265" t="str">
        <f t="shared" si="6"/>
        <v>61 - 65</v>
      </c>
      <c r="U57" s="282">
        <f>[6]Rates!$D38</f>
        <v>7174.59</v>
      </c>
      <c r="V57" s="291">
        <f>[6]Rates!$AP38</f>
        <v>5176.08</v>
      </c>
      <c r="W57" s="292">
        <f>[6]Rates!$CB38</f>
        <v>5155.9800000000005</v>
      </c>
      <c r="X57" s="293">
        <f>[6]Rates!$CU38</f>
        <v>2934.13</v>
      </c>
      <c r="Y57" s="286"/>
    </row>
    <row r="58" spans="1:25" ht="15.75" x14ac:dyDescent="0.3">
      <c r="B58" s="248">
        <v>700</v>
      </c>
      <c r="G58" s="272">
        <v>66</v>
      </c>
      <c r="H58" s="272">
        <v>70</v>
      </c>
      <c r="I58" s="264">
        <v>250</v>
      </c>
      <c r="J58" s="265" t="str">
        <f t="shared" si="5"/>
        <v>66 - 70</v>
      </c>
      <c r="K58" s="282">
        <f>[6]Rates!$D106</f>
        <v>23676.03</v>
      </c>
      <c r="L58" s="291">
        <f>[6]Rates!$AP106</f>
        <v>17081</v>
      </c>
      <c r="M58" s="284">
        <f>[6]Rates!$CB106</f>
        <v>17014.699999999997</v>
      </c>
      <c r="N58" s="293">
        <f>[6]Rates!$CU106</f>
        <v>9682.59</v>
      </c>
      <c r="O58" s="286"/>
      <c r="Q58" s="272">
        <v>66</v>
      </c>
      <c r="R58" s="272">
        <v>70</v>
      </c>
      <c r="S58" s="264">
        <v>250</v>
      </c>
      <c r="T58" s="265" t="str">
        <f t="shared" si="6"/>
        <v>66 - 70</v>
      </c>
      <c r="U58" s="282">
        <f>[6]Rates!$D39</f>
        <v>10761.89</v>
      </c>
      <c r="V58" s="291">
        <f>[6]Rates!$AP39</f>
        <v>7764.12</v>
      </c>
      <c r="W58" s="292">
        <f>[6]Rates!$CB39</f>
        <v>7733.97</v>
      </c>
      <c r="X58" s="293">
        <f>[6]Rates!$CU39</f>
        <v>4401.2</v>
      </c>
      <c r="Y58" s="286"/>
    </row>
    <row r="59" spans="1:25" ht="15.75" x14ac:dyDescent="0.3">
      <c r="B59" s="248">
        <v>1000</v>
      </c>
      <c r="G59" s="272">
        <v>71</v>
      </c>
      <c r="H59" s="272">
        <v>75</v>
      </c>
      <c r="I59" s="264">
        <v>250</v>
      </c>
      <c r="J59" s="265" t="str">
        <f t="shared" si="5"/>
        <v>71 - 75</v>
      </c>
      <c r="K59" s="282">
        <f>[6]Rates!$D107</f>
        <v>47352.06</v>
      </c>
      <c r="L59" s="291">
        <f>[6]Rates!$AP107</f>
        <v>34162</v>
      </c>
      <c r="M59" s="284">
        <f>[6]Rates!$CB107</f>
        <v>34029.4</v>
      </c>
      <c r="N59" s="293">
        <f>[6]Rates!$CU107</f>
        <v>19365.18</v>
      </c>
      <c r="O59" s="286"/>
      <c r="Q59" s="272">
        <v>71</v>
      </c>
      <c r="R59" s="272">
        <v>75</v>
      </c>
      <c r="S59" s="264">
        <v>250</v>
      </c>
      <c r="T59" s="265" t="str">
        <f t="shared" si="6"/>
        <v>71 - 75</v>
      </c>
      <c r="U59" s="282">
        <f>[6]Rates!$D40</f>
        <v>21523.78</v>
      </c>
      <c r="V59" s="291">
        <f>[6]Rates!$AP40</f>
        <v>15528.24</v>
      </c>
      <c r="W59" s="292">
        <f>[6]Rates!$CB40</f>
        <v>15467.94</v>
      </c>
      <c r="X59" s="293">
        <f>[6]Rates!$CU40</f>
        <v>8802.4</v>
      </c>
      <c r="Y59" s="286"/>
    </row>
    <row r="60" spans="1:25" ht="15.75" x14ac:dyDescent="0.3">
      <c r="B60" s="248">
        <v>1400</v>
      </c>
      <c r="G60" s="272">
        <v>76</v>
      </c>
      <c r="H60" s="272">
        <v>80</v>
      </c>
      <c r="I60" s="264">
        <v>250</v>
      </c>
      <c r="J60" s="265" t="str">
        <f t="shared" si="5"/>
        <v>76 - 80</v>
      </c>
      <c r="K60" s="282">
        <f>[6]Rates!$D108</f>
        <v>56822.48</v>
      </c>
      <c r="L60" s="291">
        <f>[6]Rates!$AP108</f>
        <v>40994.400000000001</v>
      </c>
      <c r="M60" s="284">
        <f>[6]Rates!$CB108</f>
        <v>40835.279999999999</v>
      </c>
      <c r="N60" s="293">
        <f>[6]Rates!$CU108</f>
        <v>23238.219999999998</v>
      </c>
      <c r="O60" s="286"/>
      <c r="Q60" s="272">
        <v>76</v>
      </c>
      <c r="R60" s="272">
        <v>80</v>
      </c>
      <c r="S60" s="264">
        <v>250</v>
      </c>
      <c r="T60" s="265" t="str">
        <f t="shared" si="6"/>
        <v>76 - 80</v>
      </c>
      <c r="U60" s="282">
        <f>[6]Rates!$D41</f>
        <v>25828.539999999997</v>
      </c>
      <c r="V60" s="291">
        <f>[6]Rates!$AP41</f>
        <v>18633.89</v>
      </c>
      <c r="W60" s="292">
        <f>[6]Rates!$CB41</f>
        <v>18561.53</v>
      </c>
      <c r="X60" s="293">
        <f>[6]Rates!$CU41</f>
        <v>10562.88</v>
      </c>
      <c r="Y60" s="286"/>
    </row>
    <row r="61" spans="1:25" ht="15.75" x14ac:dyDescent="0.3">
      <c r="B61" s="248">
        <v>2000</v>
      </c>
      <c r="G61" s="272">
        <v>81</v>
      </c>
      <c r="H61" s="272">
        <v>85</v>
      </c>
      <c r="I61" s="264">
        <v>250</v>
      </c>
      <c r="J61" s="265" t="str">
        <f t="shared" si="5"/>
        <v>81 - 85</v>
      </c>
      <c r="K61" s="282">
        <f>[6]Rates!$D109</f>
        <v>68186.98</v>
      </c>
      <c r="L61" s="291">
        <f>[6]Rates!$AP109</f>
        <v>49193.279999999999</v>
      </c>
      <c r="M61" s="284">
        <f>[6]Rates!$CB109</f>
        <v>49002.340000000004</v>
      </c>
      <c r="N61" s="293">
        <f>[6]Rates!$CU109</f>
        <v>27885.87</v>
      </c>
      <c r="O61" s="286"/>
      <c r="Q61" s="272">
        <v>81</v>
      </c>
      <c r="R61" s="272">
        <v>85</v>
      </c>
      <c r="S61" s="264">
        <v>250</v>
      </c>
      <c r="T61" s="265" t="str">
        <f t="shared" si="6"/>
        <v>81 - 85</v>
      </c>
      <c r="U61" s="282">
        <f>[6]Rates!$D42</f>
        <v>30994.25</v>
      </c>
      <c r="V61" s="291">
        <f>[6]Rates!$AP42</f>
        <v>22360.67</v>
      </c>
      <c r="W61" s="292">
        <f>[6]Rates!$CB42</f>
        <v>22273.84</v>
      </c>
      <c r="X61" s="293">
        <f>[6]Rates!$CU42</f>
        <v>12675.460000000001</v>
      </c>
      <c r="Y61" s="286"/>
    </row>
    <row r="62" spans="1:25" ht="15" x14ac:dyDescent="0.3">
      <c r="G62" s="272">
        <v>86</v>
      </c>
      <c r="H62" s="272">
        <v>90</v>
      </c>
      <c r="I62" s="264">
        <v>250</v>
      </c>
      <c r="J62" s="265" t="str">
        <f t="shared" si="5"/>
        <v>86 - 90</v>
      </c>
      <c r="K62" s="282">
        <f>[6]Rates!$D110</f>
        <v>81824.37999999999</v>
      </c>
      <c r="L62" s="291">
        <f>[6]Rates!$AP110</f>
        <v>59031.94</v>
      </c>
      <c r="M62" s="284">
        <f>[6]Rates!$CB110</f>
        <v>58802.810000000005</v>
      </c>
      <c r="N62" s="293">
        <f>[6]Rates!$CU110</f>
        <v>33463.050000000003</v>
      </c>
      <c r="O62" s="286"/>
      <c r="Q62" s="272">
        <v>86</v>
      </c>
      <c r="R62" s="272">
        <v>90</v>
      </c>
      <c r="S62" s="264">
        <v>250</v>
      </c>
      <c r="T62" s="265" t="str">
        <f t="shared" si="6"/>
        <v>86 - 90</v>
      </c>
      <c r="U62" s="282">
        <f>[6]Rates!$D43</f>
        <v>37193.1</v>
      </c>
      <c r="V62" s="291">
        <f>[6]Rates!$AP43</f>
        <v>26832.809999999998</v>
      </c>
      <c r="W62" s="292">
        <f>[6]Rates!$CB43</f>
        <v>26728.609999999997</v>
      </c>
      <c r="X62" s="293">
        <f>[6]Rates!$CU43</f>
        <v>15210.56</v>
      </c>
      <c r="Y62" s="286"/>
    </row>
    <row r="63" spans="1:25" ht="15" x14ac:dyDescent="0.3">
      <c r="G63" s="272">
        <v>91</v>
      </c>
      <c r="H63" s="272">
        <v>95</v>
      </c>
      <c r="I63" s="264">
        <v>250</v>
      </c>
      <c r="J63" s="265" t="str">
        <f t="shared" si="5"/>
        <v>91 - 95</v>
      </c>
      <c r="K63" s="282">
        <f>[6]Rates!$D111</f>
        <v>98189.26</v>
      </c>
      <c r="L63" s="291">
        <f>[6]Rates!$AP111</f>
        <v>70838.33</v>
      </c>
      <c r="M63" s="284">
        <f>[6]Rates!$CB111</f>
        <v>70563.37999999999</v>
      </c>
      <c r="N63" s="293">
        <f>[6]Rates!$CU111</f>
        <v>40155.660000000003</v>
      </c>
      <c r="O63" s="286"/>
      <c r="Q63" s="272">
        <v>91</v>
      </c>
      <c r="R63" s="272">
        <v>95</v>
      </c>
      <c r="S63" s="264">
        <v>250</v>
      </c>
      <c r="T63" s="265" t="str">
        <f t="shared" si="6"/>
        <v>91 - 95</v>
      </c>
      <c r="U63" s="282">
        <f>[6]Rates!$D44</f>
        <v>44631.72</v>
      </c>
      <c r="V63" s="291">
        <f>[6]Rates!$AP44</f>
        <v>32199.379999999997</v>
      </c>
      <c r="W63" s="292">
        <f>[6]Rates!$CB44</f>
        <v>32074.34</v>
      </c>
      <c r="X63" s="293">
        <f>[6]Rates!$CU44</f>
        <v>18252.679999999997</v>
      </c>
      <c r="Y63" s="286"/>
    </row>
    <row r="64" spans="1:25" ht="15" x14ac:dyDescent="0.3">
      <c r="G64" s="272">
        <v>96</v>
      </c>
      <c r="H64" s="272">
        <v>100</v>
      </c>
      <c r="I64" s="264">
        <v>250</v>
      </c>
      <c r="J64" s="265" t="str">
        <f t="shared" si="5"/>
        <v>96 - 100</v>
      </c>
      <c r="K64" s="282">
        <f>[6]Rates!$D112</f>
        <v>117827.12</v>
      </c>
      <c r="L64" s="291">
        <f>[6]Rates!$AP112</f>
        <v>85006</v>
      </c>
      <c r="M64" s="284">
        <f>[6]Rates!$CB112</f>
        <v>84676.06</v>
      </c>
      <c r="N64" s="293">
        <f>[6]Rates!$CU112</f>
        <v>48186.8</v>
      </c>
      <c r="O64" s="286"/>
      <c r="Q64" s="272">
        <v>96</v>
      </c>
      <c r="R64" s="272">
        <v>100</v>
      </c>
      <c r="S64" s="264">
        <v>250</v>
      </c>
      <c r="T64" s="265" t="str">
        <f t="shared" si="6"/>
        <v>96 - 100</v>
      </c>
      <c r="U64" s="282">
        <f>[6]Rates!$D45</f>
        <v>53558.07</v>
      </c>
      <c r="V64" s="291">
        <f>[6]Rates!$AP45</f>
        <v>38639.26</v>
      </c>
      <c r="W64" s="292">
        <f>[6]Rates!$CB45</f>
        <v>38489.21</v>
      </c>
      <c r="X64" s="293">
        <f>[6]Rates!$CU45</f>
        <v>21903.219999999998</v>
      </c>
      <c r="Y64" s="286"/>
    </row>
    <row r="65" spans="7:25" ht="15.75" thickBot="1" x14ac:dyDescent="0.35">
      <c r="G65" s="273">
        <v>101</v>
      </c>
      <c r="H65" s="273">
        <v>199</v>
      </c>
      <c r="I65" s="274">
        <v>250</v>
      </c>
      <c r="J65" s="275" t="str">
        <f xml:space="preserve"> CONCATENATE(G65, " - ",H65)</f>
        <v>101 - 199</v>
      </c>
      <c r="K65" s="295">
        <f>[6]Rates!$D113</f>
        <v>141392.55000000002</v>
      </c>
      <c r="L65" s="296">
        <f>[6]Rates!$AP113</f>
        <v>102007.2</v>
      </c>
      <c r="M65" s="297">
        <f>[6]Rates!$CB113</f>
        <v>101611.28</v>
      </c>
      <c r="N65" s="298">
        <f>[6]Rates!$CU113</f>
        <v>57824.160000000003</v>
      </c>
      <c r="O65" s="286"/>
      <c r="Q65" s="273">
        <v>101</v>
      </c>
      <c r="R65" s="273">
        <v>199</v>
      </c>
      <c r="S65" s="274">
        <v>250</v>
      </c>
      <c r="T65" s="275" t="str">
        <f xml:space="preserve"> CONCATENATE(Q65, " - ",R65)</f>
        <v>101 - 199</v>
      </c>
      <c r="U65" s="295">
        <f>[6]Rates!$D46</f>
        <v>64269.69</v>
      </c>
      <c r="V65" s="296">
        <f>[6]Rates!$AP46</f>
        <v>46367.12</v>
      </c>
      <c r="W65" s="297">
        <f>[6]Rates!$CB46</f>
        <v>46187.060000000005</v>
      </c>
      <c r="X65" s="298">
        <f>[6]Rates!$CU46</f>
        <v>26283.87</v>
      </c>
      <c r="Y65" s="286"/>
    </row>
    <row r="66" spans="7:25" ht="16.5" x14ac:dyDescent="0.3">
      <c r="G66" s="254">
        <v>0</v>
      </c>
      <c r="H66" s="254">
        <v>10</v>
      </c>
      <c r="I66" s="255">
        <v>0</v>
      </c>
      <c r="J66" s="256" t="str">
        <f xml:space="preserve"> CONCATENATE(G66, " - ",H66)</f>
        <v>0 - 10</v>
      </c>
      <c r="K66" s="299">
        <f>[6]Rates!$D117</f>
        <v>5377.99</v>
      </c>
      <c r="L66" s="287">
        <f>[6]Rates!$AP117</f>
        <v>3852.07</v>
      </c>
      <c r="M66" s="300"/>
      <c r="N66" s="301"/>
      <c r="O66" s="286"/>
      <c r="Q66" s="254">
        <v>0</v>
      </c>
      <c r="R66" s="254">
        <v>10</v>
      </c>
      <c r="S66" s="255">
        <v>0</v>
      </c>
      <c r="T66" s="256" t="str">
        <f xml:space="preserve"> CONCATENATE(Q66, " - ",R66)</f>
        <v>0 - 10</v>
      </c>
      <c r="U66" s="282">
        <f>[6]Rates!$D50</f>
        <v>2444.5800000000004</v>
      </c>
      <c r="V66" s="283">
        <f>[6]Rates!$AP50</f>
        <v>1750.96</v>
      </c>
      <c r="W66" s="300"/>
      <c r="X66" s="301"/>
      <c r="Y66" s="286"/>
    </row>
    <row r="67" spans="7:25" ht="16.5" x14ac:dyDescent="0.3">
      <c r="G67" s="263">
        <v>11</v>
      </c>
      <c r="H67" s="263">
        <v>20</v>
      </c>
      <c r="I67" s="264">
        <v>0</v>
      </c>
      <c r="J67" s="265" t="str">
        <f xml:space="preserve"> CONCATENATE(G67, " - ",H67)</f>
        <v>11 - 20</v>
      </c>
      <c r="K67" s="282">
        <f>[6]Rates!$D118</f>
        <v>6963.43</v>
      </c>
      <c r="L67" s="291">
        <f>[6]Rates!$AP118</f>
        <v>5118.72</v>
      </c>
      <c r="M67" s="300"/>
      <c r="N67" s="301"/>
      <c r="O67" s="286"/>
      <c r="Q67" s="263">
        <v>11</v>
      </c>
      <c r="R67" s="263">
        <v>20</v>
      </c>
      <c r="S67" s="264">
        <v>0</v>
      </c>
      <c r="T67" s="265" t="str">
        <f xml:space="preserve"> CONCATENATE(Q67, " - ",R67)</f>
        <v>11 - 20</v>
      </c>
      <c r="U67" s="282">
        <f>[6]Rates!$D51</f>
        <v>3165.21</v>
      </c>
      <c r="V67" s="283">
        <f>[6]Rates!$AP51</f>
        <v>2326.7000000000003</v>
      </c>
      <c r="W67" s="300"/>
      <c r="X67" s="301"/>
      <c r="Y67" s="286"/>
    </row>
    <row r="68" spans="7:25" ht="16.5" x14ac:dyDescent="0.3">
      <c r="G68" s="272">
        <v>21</v>
      </c>
      <c r="H68" s="272">
        <v>25</v>
      </c>
      <c r="I68" s="264">
        <v>0</v>
      </c>
      <c r="J68" s="265" t="str">
        <f t="shared" ref="J68:J83" si="7" xml:space="preserve"> CONCATENATE(G68, " - ",H68)</f>
        <v>21 - 25</v>
      </c>
      <c r="K68" s="282">
        <f>[6]Rates!$D119</f>
        <v>9953.91</v>
      </c>
      <c r="L68" s="291">
        <f>[6]Rates!$AP119</f>
        <v>7416.3600000000006</v>
      </c>
      <c r="M68" s="300"/>
      <c r="N68" s="301"/>
      <c r="O68" s="286"/>
      <c r="Q68" s="272">
        <v>21</v>
      </c>
      <c r="R68" s="272">
        <v>25</v>
      </c>
      <c r="S68" s="264">
        <v>0</v>
      </c>
      <c r="T68" s="265" t="str">
        <f t="shared" ref="T68:T83" si="8" xml:space="preserve"> CONCATENATE(Q68, " - ",R68)</f>
        <v>21 - 25</v>
      </c>
      <c r="U68" s="282">
        <f>[6]Rates!$D52</f>
        <v>4524.54</v>
      </c>
      <c r="V68" s="283">
        <f>[6]Rates!$AP52</f>
        <v>3371.09</v>
      </c>
      <c r="W68" s="300"/>
      <c r="X68" s="301"/>
      <c r="Y68" s="286"/>
    </row>
    <row r="69" spans="7:25" ht="16.5" x14ac:dyDescent="0.3">
      <c r="G69" s="272">
        <v>26</v>
      </c>
      <c r="H69" s="272">
        <v>30</v>
      </c>
      <c r="I69" s="264">
        <v>0</v>
      </c>
      <c r="J69" s="265" t="str">
        <f t="shared" si="7"/>
        <v>26 - 30</v>
      </c>
      <c r="K69" s="282">
        <f>[6]Rates!$D120</f>
        <v>10693.47</v>
      </c>
      <c r="L69" s="291">
        <f>[6]Rates!$AP120</f>
        <v>7896.66</v>
      </c>
      <c r="M69" s="300"/>
      <c r="N69" s="301"/>
      <c r="O69" s="286"/>
      <c r="Q69" s="272">
        <v>26</v>
      </c>
      <c r="R69" s="272">
        <v>30</v>
      </c>
      <c r="S69" s="264">
        <v>0</v>
      </c>
      <c r="T69" s="265" t="str">
        <f t="shared" si="8"/>
        <v>26 - 30</v>
      </c>
      <c r="U69" s="282">
        <f>[6]Rates!$D53</f>
        <v>4860.6900000000005</v>
      </c>
      <c r="V69" s="283">
        <f>[6]Rates!$AP53</f>
        <v>3589.4100000000003</v>
      </c>
      <c r="W69" s="300"/>
      <c r="X69" s="301"/>
      <c r="Y69" s="286"/>
    </row>
    <row r="70" spans="7:25" ht="16.5" x14ac:dyDescent="0.3">
      <c r="G70" s="272">
        <v>31</v>
      </c>
      <c r="H70" s="272">
        <v>35</v>
      </c>
      <c r="I70" s="264">
        <v>0</v>
      </c>
      <c r="J70" s="265" t="str">
        <f t="shared" si="7"/>
        <v>31 - 35</v>
      </c>
      <c r="K70" s="282">
        <f>[6]Rates!$D121</f>
        <v>11492.58</v>
      </c>
      <c r="L70" s="291">
        <f>[6]Rates!$AP121</f>
        <v>8474.74</v>
      </c>
      <c r="M70" s="300"/>
      <c r="N70" s="301"/>
      <c r="O70" s="286"/>
      <c r="Q70" s="272">
        <v>31</v>
      </c>
      <c r="R70" s="272">
        <v>35</v>
      </c>
      <c r="S70" s="264">
        <v>0</v>
      </c>
      <c r="T70" s="265" t="str">
        <f t="shared" si="8"/>
        <v>31 - 35</v>
      </c>
      <c r="U70" s="282">
        <f>[6]Rates!$D54</f>
        <v>5223.91</v>
      </c>
      <c r="V70" s="283">
        <f>[6]Rates!$AP54</f>
        <v>3852.1800000000003</v>
      </c>
      <c r="W70" s="300"/>
      <c r="X70" s="301"/>
      <c r="Y70" s="286"/>
    </row>
    <row r="71" spans="7:25" ht="16.5" x14ac:dyDescent="0.3">
      <c r="G71" s="272">
        <v>36</v>
      </c>
      <c r="H71" s="272">
        <v>40</v>
      </c>
      <c r="I71" s="264">
        <v>0</v>
      </c>
      <c r="J71" s="265" t="str">
        <f t="shared" si="7"/>
        <v>36 - 40</v>
      </c>
      <c r="K71" s="282">
        <f>[6]Rates!$D122</f>
        <v>12440.44</v>
      </c>
      <c r="L71" s="291">
        <f>[6]Rates!$AP122</f>
        <v>9167.56</v>
      </c>
      <c r="M71" s="300"/>
      <c r="N71" s="301"/>
      <c r="O71" s="286"/>
      <c r="Q71" s="272">
        <v>36</v>
      </c>
      <c r="R71" s="272">
        <v>40</v>
      </c>
      <c r="S71" s="264">
        <v>0</v>
      </c>
      <c r="T71" s="265" t="str">
        <f t="shared" si="8"/>
        <v>36 - 40</v>
      </c>
      <c r="U71" s="282">
        <f>[6]Rates!$D55</f>
        <v>5654.77</v>
      </c>
      <c r="V71" s="283">
        <f>[6]Rates!$AP55</f>
        <v>4167.1000000000004</v>
      </c>
      <c r="W71" s="300"/>
      <c r="X71" s="301"/>
      <c r="Y71" s="286"/>
    </row>
    <row r="72" spans="7:25" ht="16.5" x14ac:dyDescent="0.3">
      <c r="G72" s="272">
        <v>41</v>
      </c>
      <c r="H72" s="272">
        <v>45</v>
      </c>
      <c r="I72" s="264">
        <v>0</v>
      </c>
      <c r="J72" s="265" t="str">
        <f t="shared" si="7"/>
        <v>41 - 45</v>
      </c>
      <c r="K72" s="282">
        <f>[6]Rates!$D123</f>
        <v>13282.03</v>
      </c>
      <c r="L72" s="291">
        <f>[6]Rates!$AP123</f>
        <v>9745.64</v>
      </c>
      <c r="M72" s="300"/>
      <c r="N72" s="301"/>
      <c r="O72" s="286"/>
      <c r="Q72" s="272">
        <v>41</v>
      </c>
      <c r="R72" s="272">
        <v>45</v>
      </c>
      <c r="S72" s="264">
        <v>0</v>
      </c>
      <c r="T72" s="265" t="str">
        <f t="shared" si="8"/>
        <v>41 - 45</v>
      </c>
      <c r="U72" s="282">
        <f>[6]Rates!$D56</f>
        <v>6037.3</v>
      </c>
      <c r="V72" s="283">
        <f>[6]Rates!$AP56</f>
        <v>4429.8500000000004</v>
      </c>
      <c r="W72" s="300"/>
      <c r="X72" s="301"/>
      <c r="Y72" s="286"/>
    </row>
    <row r="73" spans="7:25" ht="16.5" x14ac:dyDescent="0.3">
      <c r="G73" s="272">
        <v>46</v>
      </c>
      <c r="H73" s="272">
        <v>50</v>
      </c>
      <c r="I73" s="264">
        <v>0</v>
      </c>
      <c r="J73" s="265" t="str">
        <f t="shared" si="7"/>
        <v>46 - 50</v>
      </c>
      <c r="K73" s="282">
        <f>[6]Rates!$D124</f>
        <v>14340.41</v>
      </c>
      <c r="L73" s="291">
        <f>[6]Rates!$AP124</f>
        <v>10480.950000000001</v>
      </c>
      <c r="M73" s="300"/>
      <c r="N73" s="301"/>
      <c r="O73" s="286"/>
      <c r="Q73" s="272">
        <v>46</v>
      </c>
      <c r="R73" s="272">
        <v>50</v>
      </c>
      <c r="S73" s="264">
        <v>0</v>
      </c>
      <c r="T73" s="265" t="str">
        <f t="shared" si="8"/>
        <v>46 - 50</v>
      </c>
      <c r="U73" s="282">
        <f>[6]Rates!$D57</f>
        <v>6518.39</v>
      </c>
      <c r="V73" s="283">
        <f>[6]Rates!$AP57</f>
        <v>4764.1100000000006</v>
      </c>
      <c r="W73" s="300"/>
      <c r="X73" s="301"/>
      <c r="Y73" s="286"/>
    </row>
    <row r="74" spans="7:25" ht="16.5" x14ac:dyDescent="0.3">
      <c r="G74" s="272">
        <v>51</v>
      </c>
      <c r="H74" s="272">
        <v>55</v>
      </c>
      <c r="I74" s="264">
        <v>0</v>
      </c>
      <c r="J74" s="265" t="str">
        <f t="shared" si="7"/>
        <v>51 - 55</v>
      </c>
      <c r="K74" s="282">
        <f>[6]Rates!$D125</f>
        <v>16185.12</v>
      </c>
      <c r="L74" s="291">
        <f>[6]Rates!$AP125</f>
        <v>11751.86</v>
      </c>
      <c r="M74" s="300"/>
      <c r="N74" s="301"/>
      <c r="O74" s="286"/>
      <c r="Q74" s="272">
        <v>51</v>
      </c>
      <c r="R74" s="272">
        <v>55</v>
      </c>
      <c r="S74" s="264">
        <v>0</v>
      </c>
      <c r="T74" s="265" t="str">
        <f t="shared" si="8"/>
        <v>51 - 55</v>
      </c>
      <c r="U74" s="282">
        <f>[6]Rates!$D58</f>
        <v>7356.89</v>
      </c>
      <c r="V74" s="283">
        <f>[6]Rates!$AP58</f>
        <v>5341.7800000000007</v>
      </c>
      <c r="W74" s="300"/>
      <c r="X74" s="301"/>
      <c r="Y74" s="286"/>
    </row>
    <row r="75" spans="7:25" ht="16.5" x14ac:dyDescent="0.3">
      <c r="G75" s="272">
        <v>56</v>
      </c>
      <c r="H75" s="272">
        <v>60</v>
      </c>
      <c r="I75" s="264">
        <v>0</v>
      </c>
      <c r="J75" s="265" t="str">
        <f t="shared" si="7"/>
        <v>56 - 60</v>
      </c>
      <c r="K75" s="282">
        <f>[6]Rates!$D126</f>
        <v>18089.34</v>
      </c>
      <c r="L75" s="291">
        <f>[6]Rates!$AP126</f>
        <v>13120.53</v>
      </c>
      <c r="M75" s="300"/>
      <c r="N75" s="301"/>
      <c r="O75" s="286"/>
      <c r="Q75" s="272">
        <v>56</v>
      </c>
      <c r="R75" s="272">
        <v>60</v>
      </c>
      <c r="S75" s="264">
        <v>0</v>
      </c>
      <c r="T75" s="265" t="str">
        <f t="shared" si="8"/>
        <v>56 - 60</v>
      </c>
      <c r="U75" s="282">
        <f>[6]Rates!$D59</f>
        <v>8222.44</v>
      </c>
      <c r="V75" s="283">
        <f>[6]Rates!$AP59</f>
        <v>5963.91</v>
      </c>
      <c r="W75" s="300"/>
      <c r="X75" s="301"/>
      <c r="Y75" s="286"/>
    </row>
    <row r="76" spans="7:25" ht="16.5" x14ac:dyDescent="0.3">
      <c r="G76" s="272">
        <v>61</v>
      </c>
      <c r="H76" s="272">
        <v>65</v>
      </c>
      <c r="I76" s="264">
        <v>0</v>
      </c>
      <c r="J76" s="265" t="str">
        <f t="shared" si="7"/>
        <v>61 - 65</v>
      </c>
      <c r="K76" s="282">
        <f>[6]Rates!$D127</f>
        <v>19730.019999999997</v>
      </c>
      <c r="L76" s="291">
        <f>[6]Rates!$AP127</f>
        <v>14234.14</v>
      </c>
      <c r="M76" s="300"/>
      <c r="N76" s="301"/>
      <c r="O76" s="286"/>
      <c r="Q76" s="272">
        <v>61</v>
      </c>
      <c r="R76" s="272">
        <v>65</v>
      </c>
      <c r="S76" s="264">
        <v>0</v>
      </c>
      <c r="T76" s="265" t="str">
        <f t="shared" si="8"/>
        <v>61 - 65</v>
      </c>
      <c r="U76" s="282">
        <f>[6]Rates!$D60</f>
        <v>8968.23</v>
      </c>
      <c r="V76" s="283">
        <f>[6]Rates!$AP60</f>
        <v>6470.08</v>
      </c>
      <c r="W76" s="300"/>
      <c r="X76" s="301"/>
      <c r="Y76" s="286"/>
    </row>
    <row r="77" spans="7:25" ht="16.5" x14ac:dyDescent="0.3">
      <c r="G77" s="272">
        <v>66</v>
      </c>
      <c r="H77" s="272">
        <v>70</v>
      </c>
      <c r="I77" s="264">
        <v>0</v>
      </c>
      <c r="J77" s="265" t="str">
        <f t="shared" si="7"/>
        <v>66 - 70</v>
      </c>
      <c r="K77" s="282">
        <f>[6]Rates!$D128</f>
        <v>29595.03</v>
      </c>
      <c r="L77" s="291">
        <f>[6]Rates!$AP128</f>
        <v>21351.21</v>
      </c>
      <c r="M77" s="300"/>
      <c r="N77" s="301"/>
      <c r="O77" s="286"/>
      <c r="Q77" s="272">
        <v>66</v>
      </c>
      <c r="R77" s="272">
        <v>70</v>
      </c>
      <c r="S77" s="264">
        <v>0</v>
      </c>
      <c r="T77" s="265" t="str">
        <f t="shared" si="8"/>
        <v>66 - 70</v>
      </c>
      <c r="U77" s="282">
        <f>[6]Rates!$D61</f>
        <v>13452.35</v>
      </c>
      <c r="V77" s="283">
        <f>[6]Rates!$AP61</f>
        <v>9705.1200000000008</v>
      </c>
      <c r="W77" s="300"/>
      <c r="X77" s="301"/>
      <c r="Y77" s="286"/>
    </row>
    <row r="78" spans="7:25" ht="16.5" x14ac:dyDescent="0.3">
      <c r="G78" s="272">
        <v>71</v>
      </c>
      <c r="H78" s="272">
        <v>75</v>
      </c>
      <c r="I78" s="264">
        <v>0</v>
      </c>
      <c r="J78" s="265" t="str">
        <f t="shared" si="7"/>
        <v>71 - 75</v>
      </c>
      <c r="K78" s="282">
        <f>[6]Rates!$D129</f>
        <v>59190.06</v>
      </c>
      <c r="L78" s="291">
        <f>[6]Rates!$AP129</f>
        <v>42702.42</v>
      </c>
      <c r="M78" s="300"/>
      <c r="N78" s="301"/>
      <c r="O78" s="286"/>
      <c r="Q78" s="272">
        <v>71</v>
      </c>
      <c r="R78" s="272">
        <v>75</v>
      </c>
      <c r="S78" s="264">
        <v>0</v>
      </c>
      <c r="T78" s="265" t="str">
        <f t="shared" si="8"/>
        <v>71 - 75</v>
      </c>
      <c r="U78" s="282">
        <f>[6]Rates!$D62</f>
        <v>26904.7</v>
      </c>
      <c r="V78" s="283">
        <f>[6]Rates!$AP62</f>
        <v>19410.240000000002</v>
      </c>
      <c r="W78" s="300"/>
      <c r="X78" s="301"/>
      <c r="Y78" s="286"/>
    </row>
    <row r="79" spans="7:25" ht="16.5" x14ac:dyDescent="0.3">
      <c r="G79" s="272">
        <v>76</v>
      </c>
      <c r="H79" s="272">
        <v>80</v>
      </c>
      <c r="I79" s="264">
        <v>0</v>
      </c>
      <c r="J79" s="265" t="str">
        <f t="shared" si="7"/>
        <v>76 - 80</v>
      </c>
      <c r="K79" s="282">
        <f>[6]Rates!$D130</f>
        <v>71028.08</v>
      </c>
      <c r="L79" s="291">
        <f>[6]Rates!$AP130</f>
        <v>51242.91</v>
      </c>
      <c r="M79" s="300"/>
      <c r="N79" s="301"/>
      <c r="O79" s="286"/>
      <c r="Q79" s="272">
        <v>76</v>
      </c>
      <c r="R79" s="272">
        <v>80</v>
      </c>
      <c r="S79" s="264">
        <v>0</v>
      </c>
      <c r="T79" s="265" t="str">
        <f t="shared" si="8"/>
        <v>76 - 80</v>
      </c>
      <c r="U79" s="282">
        <f>[6]Rates!$D63</f>
        <v>32285.64</v>
      </c>
      <c r="V79" s="283">
        <f>[6]Rates!$AP63</f>
        <v>23292.289999999997</v>
      </c>
      <c r="W79" s="300"/>
      <c r="X79" s="301"/>
      <c r="Y79" s="286"/>
    </row>
    <row r="80" spans="7:25" ht="16.5" x14ac:dyDescent="0.3">
      <c r="G80" s="272">
        <v>81</v>
      </c>
      <c r="H80" s="272">
        <v>85</v>
      </c>
      <c r="I80" s="264">
        <v>0</v>
      </c>
      <c r="J80" s="265" t="str">
        <f t="shared" si="7"/>
        <v>81 - 85</v>
      </c>
      <c r="K80" s="282">
        <f>[6]Rates!$D131</f>
        <v>85233.7</v>
      </c>
      <c r="L80" s="291">
        <f>[6]Rates!$AP131</f>
        <v>61491.5</v>
      </c>
      <c r="M80" s="300"/>
      <c r="N80" s="301"/>
      <c r="O80" s="286"/>
      <c r="Q80" s="272">
        <v>81</v>
      </c>
      <c r="R80" s="272">
        <v>85</v>
      </c>
      <c r="S80" s="264">
        <v>0</v>
      </c>
      <c r="T80" s="265" t="str">
        <f t="shared" si="8"/>
        <v>81 - 85</v>
      </c>
      <c r="U80" s="282">
        <f>[6]Rates!$D64</f>
        <v>38742.770000000004</v>
      </c>
      <c r="V80" s="283">
        <f>[6]Rates!$AP64</f>
        <v>27950.75</v>
      </c>
      <c r="W80" s="300"/>
      <c r="X80" s="301"/>
      <c r="Y80" s="286"/>
    </row>
    <row r="81" spans="6:25" ht="16.5" x14ac:dyDescent="0.3">
      <c r="G81" s="272">
        <v>86</v>
      </c>
      <c r="H81" s="272">
        <v>90</v>
      </c>
      <c r="I81" s="264">
        <v>0</v>
      </c>
      <c r="J81" s="265" t="str">
        <f t="shared" si="7"/>
        <v>86 - 90</v>
      </c>
      <c r="K81" s="282">
        <f>[6]Rates!$D132</f>
        <v>102280.44</v>
      </c>
      <c r="L81" s="291">
        <f>[6]Rates!$AP132</f>
        <v>73789.8</v>
      </c>
      <c r="M81" s="300"/>
      <c r="N81" s="301"/>
      <c r="O81" s="286"/>
      <c r="Q81" s="272">
        <v>86</v>
      </c>
      <c r="R81" s="272">
        <v>90</v>
      </c>
      <c r="S81" s="264">
        <v>0</v>
      </c>
      <c r="T81" s="265" t="str">
        <f t="shared" si="8"/>
        <v>86 - 90</v>
      </c>
      <c r="U81" s="282">
        <f>[6]Rates!$D65</f>
        <v>46491.33</v>
      </c>
      <c r="V81" s="283">
        <f>[6]Rates!$AP65</f>
        <v>33540.9</v>
      </c>
      <c r="W81" s="300"/>
      <c r="X81" s="301"/>
      <c r="Y81" s="286"/>
    </row>
    <row r="82" spans="6:25" ht="16.5" x14ac:dyDescent="0.3">
      <c r="G82" s="272">
        <v>91</v>
      </c>
      <c r="H82" s="272">
        <v>95</v>
      </c>
      <c r="I82" s="264">
        <v>0</v>
      </c>
      <c r="J82" s="265" t="str">
        <f t="shared" si="7"/>
        <v>91 - 95</v>
      </c>
      <c r="K82" s="282">
        <f>[6]Rates!$D133</f>
        <v>122736.53</v>
      </c>
      <c r="L82" s="291">
        <f>[6]Rates!$AP133</f>
        <v>88547.76</v>
      </c>
      <c r="M82" s="300"/>
      <c r="N82" s="301"/>
      <c r="O82" s="286"/>
      <c r="Q82" s="272">
        <v>91</v>
      </c>
      <c r="R82" s="272">
        <v>95</v>
      </c>
      <c r="S82" s="264">
        <v>0</v>
      </c>
      <c r="T82" s="265" t="str">
        <f t="shared" si="8"/>
        <v>91 - 95</v>
      </c>
      <c r="U82" s="282">
        <f>[6]Rates!$D66</f>
        <v>55789.599999999999</v>
      </c>
      <c r="V82" s="283">
        <f>[6]Rates!$AP66</f>
        <v>40249.08</v>
      </c>
      <c r="W82" s="300"/>
      <c r="X82" s="301"/>
      <c r="Y82" s="286"/>
    </row>
    <row r="83" spans="6:25" ht="16.5" x14ac:dyDescent="0.3">
      <c r="G83" s="272">
        <v>96</v>
      </c>
      <c r="H83" s="272">
        <v>100</v>
      </c>
      <c r="I83" s="264">
        <v>0</v>
      </c>
      <c r="J83" s="265" t="str">
        <f t="shared" si="7"/>
        <v>96 - 100</v>
      </c>
      <c r="K83" s="282">
        <f>[6]Rates!$D134</f>
        <v>147283.84</v>
      </c>
      <c r="L83" s="291">
        <f>[6]Rates!$AP134</f>
        <v>106257.31999999999</v>
      </c>
      <c r="M83" s="300"/>
      <c r="N83" s="301"/>
      <c r="O83" s="286"/>
      <c r="Q83" s="272">
        <v>96</v>
      </c>
      <c r="R83" s="272">
        <v>100</v>
      </c>
      <c r="S83" s="264">
        <v>0</v>
      </c>
      <c r="T83" s="265" t="str">
        <f t="shared" si="8"/>
        <v>96 - 100</v>
      </c>
      <c r="U83" s="282">
        <f>[6]Rates!$D67</f>
        <v>66947.520000000004</v>
      </c>
      <c r="V83" s="283">
        <f>[6]Rates!$AP67</f>
        <v>48298.9</v>
      </c>
      <c r="W83" s="300"/>
      <c r="X83" s="301"/>
      <c r="Y83" s="286"/>
    </row>
    <row r="84" spans="6:25" ht="17.25" thickBot="1" x14ac:dyDescent="0.35">
      <c r="G84" s="273">
        <v>101</v>
      </c>
      <c r="H84" s="273">
        <v>199</v>
      </c>
      <c r="I84" s="274">
        <v>0</v>
      </c>
      <c r="J84" s="275" t="str">
        <f xml:space="preserve"> CONCATENATE(G84, " - ",H84)</f>
        <v>101 - 199</v>
      </c>
      <c r="K84" s="295">
        <f>[6]Rates!$D135</f>
        <v>176740.61000000002</v>
      </c>
      <c r="L84" s="296">
        <f>[6]Rates!$AP135</f>
        <v>127508.79</v>
      </c>
      <c r="M84" s="300"/>
      <c r="N84" s="301"/>
      <c r="O84" s="286"/>
      <c r="Q84" s="273">
        <v>101</v>
      </c>
      <c r="R84" s="273">
        <v>199</v>
      </c>
      <c r="S84" s="274">
        <v>0</v>
      </c>
      <c r="T84" s="275" t="str">
        <f xml:space="preserve"> CONCATENATE(Q84, " - ",R84)</f>
        <v>101 - 199</v>
      </c>
      <c r="U84" s="295">
        <f>[6]Rates!$D68</f>
        <v>80337.03</v>
      </c>
      <c r="V84" s="302">
        <f>[6]Rates!$AP68</f>
        <v>57958.68</v>
      </c>
      <c r="W84" s="300"/>
      <c r="X84" s="301"/>
      <c r="Y84" s="286"/>
    </row>
    <row r="85" spans="6:25" ht="15" x14ac:dyDescent="0.3">
      <c r="F85" s="303"/>
      <c r="G85" s="303"/>
      <c r="H85" s="303"/>
      <c r="I85" s="304"/>
      <c r="J85" s="304"/>
      <c r="K85" s="304">
        <v>1000</v>
      </c>
      <c r="L85" s="304">
        <v>1000</v>
      </c>
      <c r="M85" s="304">
        <v>1000</v>
      </c>
      <c r="N85" s="304">
        <v>1000</v>
      </c>
      <c r="O85" s="305">
        <v>2000</v>
      </c>
      <c r="P85" s="303"/>
      <c r="Q85" s="303"/>
      <c r="R85" s="303"/>
      <c r="S85" s="304"/>
      <c r="T85" s="304"/>
      <c r="U85" s="304">
        <v>1000</v>
      </c>
      <c r="V85" s="304">
        <v>1000</v>
      </c>
      <c r="W85" s="304">
        <v>1000</v>
      </c>
      <c r="X85" s="304">
        <v>1000</v>
      </c>
      <c r="Y85" s="305">
        <v>2000</v>
      </c>
    </row>
    <row r="86" spans="6:25" ht="15" x14ac:dyDescent="0.3">
      <c r="F86" s="303"/>
      <c r="G86" s="303"/>
      <c r="H86" s="303"/>
      <c r="I86" s="305"/>
      <c r="J86" s="305"/>
      <c r="K86" s="306">
        <v>250</v>
      </c>
      <c r="L86" s="306">
        <v>250</v>
      </c>
      <c r="M86" s="306">
        <v>250</v>
      </c>
      <c r="N86" s="306">
        <v>250</v>
      </c>
      <c r="O86" s="305"/>
      <c r="P86" s="303"/>
      <c r="Q86" s="303"/>
      <c r="R86" s="303"/>
      <c r="S86" s="305"/>
      <c r="T86" s="305"/>
      <c r="U86" s="306">
        <v>250</v>
      </c>
      <c r="V86" s="306">
        <v>250</v>
      </c>
      <c r="W86" s="306">
        <v>250</v>
      </c>
      <c r="X86" s="306">
        <v>250</v>
      </c>
      <c r="Y86" s="305"/>
    </row>
    <row r="87" spans="6:25" ht="15" x14ac:dyDescent="0.3">
      <c r="F87" s="303"/>
      <c r="G87" s="303"/>
      <c r="H87" s="303"/>
      <c r="I87" s="305"/>
      <c r="J87" s="305"/>
      <c r="K87" s="306">
        <v>0</v>
      </c>
      <c r="L87" s="306">
        <v>0</v>
      </c>
      <c r="M87" s="306"/>
      <c r="N87" s="305"/>
      <c r="O87" s="305"/>
      <c r="P87" s="303"/>
      <c r="Q87" s="303"/>
      <c r="R87" s="303"/>
      <c r="S87" s="305"/>
      <c r="T87" s="305"/>
      <c r="U87" s="306">
        <v>0</v>
      </c>
      <c r="V87" s="306">
        <v>0</v>
      </c>
      <c r="W87" s="306"/>
      <c r="X87" s="305"/>
      <c r="Y87" s="305"/>
    </row>
    <row r="88" spans="6:25" x14ac:dyDescent="0.2">
      <c r="I88" s="305"/>
      <c r="J88" s="305"/>
      <c r="K88" s="305"/>
      <c r="L88" s="305"/>
      <c r="M88" s="305"/>
      <c r="N88" s="305"/>
      <c r="O88" s="305"/>
      <c r="P88" s="303"/>
    </row>
    <row r="89" spans="6:25" x14ac:dyDescent="0.2">
      <c r="I89" s="305"/>
      <c r="J89" s="305"/>
      <c r="K89" s="305"/>
      <c r="L89" s="305"/>
      <c r="M89" s="305"/>
      <c r="N89" s="305"/>
      <c r="O89" s="305"/>
      <c r="P89" s="303"/>
    </row>
    <row r="90" spans="6:25" x14ac:dyDescent="0.2">
      <c r="I90" s="305"/>
      <c r="J90" s="305"/>
      <c r="K90" s="305"/>
      <c r="L90" s="305"/>
      <c r="M90" s="305"/>
      <c r="N90" s="305"/>
      <c r="O90" s="305"/>
      <c r="P90" s="303"/>
    </row>
  </sheetData>
  <mergeCells count="31">
    <mergeCell ref="G5:G8"/>
    <mergeCell ref="H5:H8"/>
    <mergeCell ref="I5:I8"/>
    <mergeCell ref="J5:J8"/>
    <mergeCell ref="K5:K8"/>
    <mergeCell ref="S5:S8"/>
    <mergeCell ref="I2:N2"/>
    <mergeCell ref="S2:X2"/>
    <mergeCell ref="I3:N3"/>
    <mergeCell ref="S3:X3"/>
    <mergeCell ref="L5:L8"/>
    <mergeCell ref="M5:M8"/>
    <mergeCell ref="N5:N8"/>
    <mergeCell ref="O5:O8"/>
    <mergeCell ref="Q5:Q8"/>
    <mergeCell ref="R5:R8"/>
    <mergeCell ref="T5:T8"/>
    <mergeCell ref="U5:U8"/>
    <mergeCell ref="V5:V8"/>
    <mergeCell ref="W5:W8"/>
    <mergeCell ref="X5:X8"/>
    <mergeCell ref="Y5:Y8"/>
    <mergeCell ref="AE5:AE8"/>
    <mergeCell ref="AF5:AF8"/>
    <mergeCell ref="AG5:AG8"/>
    <mergeCell ref="AH5:AH8"/>
    <mergeCell ref="AI5:AI8"/>
    <mergeCell ref="AE30:AE33"/>
    <mergeCell ref="AF30:AF33"/>
    <mergeCell ref="AG30:AG33"/>
    <mergeCell ref="AH30:AH33"/>
  </mergeCells>
  <pageMargins left="0.75" right="0.75" top="1" bottom="1" header="0.5" footer="0.5"/>
  <pageSetup paperSize="9" scale="19" orientation="portrait" horizont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view="pageLayout" topLeftCell="A7" zoomScaleNormal="85" workbookViewId="0">
      <selection activeCell="E16" sqref="E16:G16"/>
    </sheetView>
  </sheetViews>
  <sheetFormatPr defaultRowHeight="15" x14ac:dyDescent="0.25"/>
  <cols>
    <col min="1" max="1" width="15" style="215" customWidth="1"/>
    <col min="2" max="2" width="11.5703125" style="215" customWidth="1"/>
    <col min="3" max="3" width="11.7109375" style="215" customWidth="1"/>
    <col min="4" max="4" width="15.140625" style="215" customWidth="1"/>
    <col min="5" max="5" width="14.7109375" style="215" customWidth="1"/>
    <col min="6" max="6" width="12.85546875" style="215" customWidth="1"/>
    <col min="7" max="7" width="14.42578125" style="215" customWidth="1"/>
    <col min="8" max="8" width="10.28515625" style="215" customWidth="1"/>
    <col min="9" max="9" width="10.7109375" style="215" customWidth="1"/>
    <col min="10" max="12" width="9.140625" style="215" customWidth="1"/>
    <col min="13" max="13" width="9.140625" style="1" customWidth="1"/>
    <col min="14" max="16" width="9.140625" style="215" customWidth="1"/>
    <col min="17" max="16384" width="9.140625" style="215"/>
  </cols>
  <sheetData>
    <row r="1" spans="1:14" x14ac:dyDescent="0.25">
      <c r="H1" s="307" t="s">
        <v>124</v>
      </c>
      <c r="I1" s="307" t="s">
        <v>136</v>
      </c>
      <c r="J1" s="307" t="s">
        <v>137</v>
      </c>
      <c r="K1" s="307" t="s">
        <v>138</v>
      </c>
      <c r="L1" s="307" t="s">
        <v>139</v>
      </c>
    </row>
    <row r="2" spans="1:14" x14ac:dyDescent="0.25">
      <c r="H2" s="308" t="str">
        <f>IF(I2&lt;&gt; FALSE, I2, IF(J2&lt;&gt; FALSE, J2, K2))</f>
        <v>0 - 10</v>
      </c>
      <c r="I2" s="308" t="str">
        <f>IF(B10&lt;data!$G$10,data!$J$9,IF(AND(B10&gt;data!$H$9,B10&lt;data!$G$11),data!$J$10,IF(AND(B10&gt;data!$H$10,B10&lt;data!$G$12),data!$J$11,IF(AND(B10&gt;data!$H$11,B10&lt;data!$G$13),data!$J$12,IF(AND(B10&gt;data!$H$12,B10&lt; data!$G$14),data!$J$13,IF(AND(B10&gt;data!$H$13,E2&lt;data!$G$15),data!$J$14,IF(AND(B10&gt;data!$H$14,B10&lt;data!$G$16),data!$J$15,FALSE)))))))</f>
        <v>0 - 10</v>
      </c>
      <c r="J2" s="308" t="b">
        <f>IF(AND(B10&gt;data!$H$15,B10&lt;data!$G$17),data!$J$16,IF(AND(B10&gt;data!$H$16,B10&lt;data!$G$18),data!$J$17,IF(AND(B10&gt;data!$H$17,B10&lt;data!$G$19),data!$J$18,IF(AND(B10&gt;data!$H$18,B10&lt;data!$G$20),data!$J$19,IF(AND(B10&gt;data!$H$19,B10&lt;data!$G$21),data!$J$20,IF(AND(B10&gt;data!$H$20,B10&lt;data!$G$22),data!$J$21,IF(AND(B10&gt;data!$H$21,B10&lt;data!$G$23),data!$J$22,FALSE)))))))</f>
        <v>0</v>
      </c>
      <c r="K2" s="308" t="str">
        <f>IF(AND(B10&gt;data!$H$22,B10&lt;data!$G$24),data!$J$23,IF(AND(B10&gt;data!$H$23,B10&lt;data!$G$25),data!$J$24,IF(AND(B10&gt;data!$H$24,B10&lt;data!$G$26),data!$J$25,IF(AND(B10&gt;data!$H$25,B10&lt;data!$G$27),data!$J$26,IF(B10&gt;data!$H$26,data!$J$27,"x")))))</f>
        <v>x</v>
      </c>
      <c r="L2" s="308" t="str">
        <f>IF(B10&lt;data!$AF$34,data!$AG$34,
IF(AND(B10&gt;data!$AF$34,B10&lt;data!$AF$35),data!$AG$35,
IF(AND(B10&gt;data!$AF$35,B10&lt;data!$AF$36),data!$AG$36,"x")))</f>
        <v>0 - 17</v>
      </c>
    </row>
    <row r="3" spans="1:14" ht="35.25" customHeight="1" x14ac:dyDescent="0.35">
      <c r="A3" s="581" t="s">
        <v>104</v>
      </c>
      <c r="B3" s="581"/>
      <c r="C3" s="214" t="s">
        <v>40</v>
      </c>
      <c r="H3" s="248" t="s">
        <v>40</v>
      </c>
      <c r="I3" s="63">
        <v>1</v>
      </c>
      <c r="J3" s="311">
        <f>SUMIF(H3:H5,C3,I3:I5)</f>
        <v>1</v>
      </c>
    </row>
    <row r="4" spans="1:14" ht="21" x14ac:dyDescent="0.35">
      <c r="A4" s="214"/>
      <c r="H4" s="248" t="s">
        <v>41</v>
      </c>
      <c r="I4" s="63">
        <v>2</v>
      </c>
    </row>
    <row r="5" spans="1:14" x14ac:dyDescent="0.25">
      <c r="A5" s="580">
        <v>41262</v>
      </c>
      <c r="B5" s="580"/>
      <c r="C5" s="213"/>
      <c r="D5" s="213"/>
      <c r="F5" s="216"/>
      <c r="G5" s="216"/>
      <c r="H5" s="248" t="s">
        <v>126</v>
      </c>
      <c r="I5" s="63">
        <v>3</v>
      </c>
    </row>
    <row r="6" spans="1:14" x14ac:dyDescent="0.25">
      <c r="A6" s="213"/>
      <c r="B6" s="213"/>
      <c r="C6" s="213"/>
      <c r="D6" s="213"/>
      <c r="F6" s="216"/>
      <c r="G6" s="216"/>
      <c r="H6" s="1"/>
      <c r="I6" s="1"/>
    </row>
    <row r="7" spans="1:14" ht="33" customHeight="1" x14ac:dyDescent="0.25">
      <c r="A7" s="329" t="s">
        <v>3</v>
      </c>
      <c r="B7" s="330" t="s">
        <v>1</v>
      </c>
      <c r="C7" s="315" t="s">
        <v>105</v>
      </c>
      <c r="D7" s="331" t="s">
        <v>21</v>
      </c>
      <c r="I7" s="312"/>
    </row>
    <row r="8" spans="1:14" ht="14.25" customHeight="1" x14ac:dyDescent="0.25">
      <c r="A8" s="336" t="s">
        <v>204</v>
      </c>
      <c r="B8" s="349">
        <v>53</v>
      </c>
      <c r="C8" s="349" t="s">
        <v>205</v>
      </c>
      <c r="D8" s="350" t="s">
        <v>22</v>
      </c>
      <c r="E8" s="218"/>
      <c r="F8" s="219"/>
      <c r="G8" s="219"/>
      <c r="J8" s="217"/>
    </row>
    <row r="9" spans="1:14" ht="14.25" customHeight="1" x14ac:dyDescent="0.25">
      <c r="A9" s="396"/>
      <c r="B9" s="402"/>
      <c r="C9" s="402"/>
      <c r="D9" s="403"/>
      <c r="E9" s="218"/>
      <c r="F9" s="219"/>
      <c r="G9" s="219"/>
      <c r="J9" s="217"/>
    </row>
    <row r="10" spans="1:14" ht="14.25" customHeight="1" x14ac:dyDescent="0.25">
      <c r="A10" s="378"/>
      <c r="B10" s="379"/>
      <c r="C10" s="379"/>
      <c r="D10" s="380"/>
      <c r="E10" s="218"/>
      <c r="F10" s="219"/>
      <c r="G10" s="219"/>
      <c r="J10" s="217"/>
    </row>
    <row r="11" spans="1:14" x14ac:dyDescent="0.25">
      <c r="A11" s="337"/>
      <c r="B11" s="338"/>
      <c r="C11" s="337"/>
      <c r="D11" s="337"/>
    </row>
    <row r="12" spans="1:14" x14ac:dyDescent="0.25">
      <c r="A12" s="192"/>
      <c r="B12" s="192"/>
      <c r="C12" s="192"/>
      <c r="D12" s="192"/>
    </row>
    <row r="13" spans="1:14" x14ac:dyDescent="0.25">
      <c r="E13" s="221"/>
      <c r="F13" s="221"/>
      <c r="G13" s="221"/>
      <c r="M13" s="3"/>
      <c r="N13" s="220"/>
    </row>
    <row r="14" spans="1:14" ht="36" customHeight="1" x14ac:dyDescent="0.25">
      <c r="A14" s="227" t="s">
        <v>4</v>
      </c>
      <c r="B14" s="226" t="s">
        <v>110</v>
      </c>
      <c r="C14" s="226"/>
      <c r="D14" s="226" t="s">
        <v>106</v>
      </c>
      <c r="E14" s="226" t="s">
        <v>107</v>
      </c>
      <c r="F14" s="226" t="s">
        <v>108</v>
      </c>
      <c r="G14" s="241" t="s">
        <v>109</v>
      </c>
      <c r="L14" s="220"/>
      <c r="M14" s="3"/>
      <c r="N14" s="220"/>
    </row>
    <row r="15" spans="1:14" ht="24.75" customHeight="1" x14ac:dyDescent="0.25">
      <c r="A15" s="416" t="s">
        <v>20</v>
      </c>
      <c r="B15" s="417">
        <v>700</v>
      </c>
      <c r="C15" s="507"/>
      <c r="D15" s="508">
        <v>2354.2199999999998</v>
      </c>
      <c r="E15" s="509">
        <f t="shared" ref="E15" si="0">(D15*1.06)/2</f>
        <v>1247.7366</v>
      </c>
      <c r="F15" s="509">
        <f t="shared" ref="F15" si="1">(D15*1.07)/4</f>
        <v>629.75384999999994</v>
      </c>
      <c r="G15" s="510">
        <f t="shared" ref="G15" si="2">(D15*1.08)/12</f>
        <v>211.87980000000002</v>
      </c>
      <c r="N15" s="220"/>
    </row>
    <row r="16" spans="1:14" ht="24.75" customHeight="1" x14ac:dyDescent="0.25">
      <c r="A16" s="501" t="s">
        <v>20</v>
      </c>
      <c r="B16" s="502">
        <v>175</v>
      </c>
      <c r="C16" s="511"/>
      <c r="D16" s="512">
        <v>3923.68</v>
      </c>
      <c r="E16" s="513">
        <f t="shared" ref="E16" si="3">(D16*1.06)/2</f>
        <v>2079.5504000000001</v>
      </c>
      <c r="F16" s="513">
        <f t="shared" ref="F16" si="4">(D16*1.07)/4</f>
        <v>1049.5844</v>
      </c>
      <c r="G16" s="514">
        <f t="shared" ref="G16" si="5">(D16*1.08)/12</f>
        <v>353.13120000000004</v>
      </c>
      <c r="N16" s="220"/>
    </row>
    <row r="17" spans="1:14" ht="24.75" customHeight="1" x14ac:dyDescent="0.25">
      <c r="A17" s="362" t="s">
        <v>20</v>
      </c>
      <c r="B17" s="363">
        <v>700</v>
      </c>
      <c r="C17" s="503"/>
      <c r="D17" s="504">
        <v>570.51</v>
      </c>
      <c r="E17" s="505">
        <f t="shared" ref="E17" si="6">(D17*1.06)/2</f>
        <v>302.37029999999999</v>
      </c>
      <c r="F17" s="505">
        <f t="shared" ref="F17" si="7">(D17*1.07)/4</f>
        <v>152.611425</v>
      </c>
      <c r="G17" s="506">
        <f t="shared" ref="G17" si="8">(D17*1.08)/12</f>
        <v>51.3459</v>
      </c>
      <c r="N17" s="220"/>
    </row>
    <row r="18" spans="1:14" x14ac:dyDescent="0.25">
      <c r="A18" s="228"/>
      <c r="B18" s="229"/>
      <c r="C18" s="229"/>
      <c r="D18" s="222"/>
      <c r="E18" s="222"/>
      <c r="F18" s="229"/>
      <c r="G18" s="229"/>
      <c r="N18" s="220"/>
    </row>
    <row r="19" spans="1:14" ht="24" customHeight="1" x14ac:dyDescent="0.25">
      <c r="A19" s="587" t="s">
        <v>111</v>
      </c>
      <c r="B19" s="588"/>
      <c r="C19" s="588"/>
      <c r="D19" s="233" t="s">
        <v>106</v>
      </c>
      <c r="E19" s="233" t="s">
        <v>107</v>
      </c>
      <c r="F19" s="233" t="s">
        <v>108</v>
      </c>
      <c r="G19" s="234" t="s">
        <v>109</v>
      </c>
      <c r="N19" s="220"/>
    </row>
    <row r="20" spans="1:14" x14ac:dyDescent="0.25">
      <c r="A20" s="584" t="s">
        <v>112</v>
      </c>
      <c r="B20" s="585"/>
      <c r="C20" s="585"/>
      <c r="D20" s="309">
        <f>IF($H$2=-1,0,VLOOKUP($H$2,data!$AG$9:$AI$27,2,0)*(VLOOKUP($C$3,data!$A$16:$B$18,2)))</f>
        <v>329.3533333333333</v>
      </c>
      <c r="E20" s="235">
        <f>(D20*1.06)/2</f>
        <v>174.55726666666666</v>
      </c>
      <c r="F20" s="235">
        <f>(D20*1.07)/4</f>
        <v>88.102016666666657</v>
      </c>
      <c r="G20" s="236">
        <f>(D20*1.08)/12</f>
        <v>29.6418</v>
      </c>
      <c r="N20" s="220"/>
    </row>
    <row r="21" spans="1:14" x14ac:dyDescent="0.25">
      <c r="A21" s="586" t="str">
        <f>data!AI5</f>
        <v>**VisionCare</v>
      </c>
      <c r="B21" s="575"/>
      <c r="C21" s="575"/>
      <c r="D21" s="237">
        <f>IF($H$2=-1,0,VLOOKUP($H$2,data!$AG$9:$AI$27,3,0)*(VLOOKUP($C$3,data!$A$16:$B$18,2)))</f>
        <v>219.22666666666663</v>
      </c>
      <c r="E21" s="238">
        <f>(D21*1.06)/2</f>
        <v>116.19013333333332</v>
      </c>
      <c r="F21" s="238">
        <f>(D21*1.07)/4</f>
        <v>58.643133333333324</v>
      </c>
      <c r="G21" s="239">
        <f>(D21*1.08)/12</f>
        <v>19.730399999999999</v>
      </c>
      <c r="N21" s="220"/>
    </row>
    <row r="22" spans="1:14" x14ac:dyDescent="0.25">
      <c r="A22" s="386" t="s">
        <v>114</v>
      </c>
      <c r="B22" s="387" t="s">
        <v>156</v>
      </c>
      <c r="C22" s="387"/>
      <c r="D22" s="404">
        <v>43</v>
      </c>
      <c r="E22" s="405">
        <f>(D22*1.06)/2</f>
        <v>22.790000000000003</v>
      </c>
      <c r="F22" s="405">
        <f>(D22*1.07)/4</f>
        <v>11.502500000000001</v>
      </c>
      <c r="G22" s="406">
        <f>(D22*1.08)/12</f>
        <v>3.8700000000000006</v>
      </c>
      <c r="N22" s="220"/>
    </row>
    <row r="23" spans="1:14" x14ac:dyDescent="0.25">
      <c r="A23" s="391" t="s">
        <v>114</v>
      </c>
      <c r="B23" s="392" t="s">
        <v>157</v>
      </c>
      <c r="C23" s="392"/>
      <c r="D23" s="407">
        <v>84.89</v>
      </c>
      <c r="E23" s="408">
        <v>44.991700000000002</v>
      </c>
      <c r="F23" s="408">
        <v>22.708075000000001</v>
      </c>
      <c r="G23" s="409">
        <v>7.6401000000000003</v>
      </c>
      <c r="N23" s="220"/>
    </row>
    <row r="24" spans="1:14" x14ac:dyDescent="0.25">
      <c r="A24" s="381" t="s">
        <v>114</v>
      </c>
      <c r="B24" s="382" t="s">
        <v>158</v>
      </c>
      <c r="C24" s="382"/>
      <c r="D24" s="410">
        <f>84.89*2</f>
        <v>169.78</v>
      </c>
      <c r="E24" s="411">
        <f>(D24*1.06)/2</f>
        <v>89.983400000000003</v>
      </c>
      <c r="F24" s="411">
        <f>(D24*1.07)/4</f>
        <v>45.416150000000002</v>
      </c>
      <c r="G24" s="412">
        <f>(D24*1.08)/12</f>
        <v>15.280200000000001</v>
      </c>
      <c r="N24" s="220"/>
    </row>
    <row r="25" spans="1:14" ht="30.75" customHeight="1" x14ac:dyDescent="0.25">
      <c r="A25" s="578" t="s">
        <v>159</v>
      </c>
      <c r="B25" s="579"/>
      <c r="C25" s="579"/>
      <c r="D25" s="413">
        <v>19.8</v>
      </c>
      <c r="E25" s="414">
        <f>(D25*1.06)/2</f>
        <v>10.494000000000002</v>
      </c>
      <c r="F25" s="414">
        <f>(D25*1.07)/4</f>
        <v>5.2965000000000009</v>
      </c>
      <c r="G25" s="415">
        <f>(D25*1.08)/12</f>
        <v>1.7820000000000003</v>
      </c>
      <c r="N25" s="220"/>
    </row>
    <row r="26" spans="1:14" x14ac:dyDescent="0.25">
      <c r="A26" s="240"/>
      <c r="B26" s="244"/>
      <c r="C26" s="245"/>
      <c r="D26" s="246"/>
      <c r="E26" s="246"/>
      <c r="F26" s="246"/>
      <c r="G26" s="246"/>
      <c r="N26" s="220"/>
    </row>
    <row r="27" spans="1:14" x14ac:dyDescent="0.25">
      <c r="A27" s="228"/>
      <c r="B27" s="244"/>
      <c r="C27" s="244"/>
      <c r="D27" s="242"/>
      <c r="E27" s="243"/>
      <c r="F27" s="243"/>
      <c r="G27" s="243"/>
      <c r="N27" s="220"/>
    </row>
    <row r="28" spans="1:14" x14ac:dyDescent="0.25">
      <c r="E28" s="221"/>
      <c r="F28" s="221"/>
      <c r="G28" s="221"/>
      <c r="N28" s="220"/>
    </row>
    <row r="29" spans="1:14" x14ac:dyDescent="0.25">
      <c r="E29" s="221"/>
      <c r="F29" s="221"/>
      <c r="G29" s="221"/>
      <c r="N29" s="220"/>
    </row>
    <row r="30" spans="1:14" x14ac:dyDescent="0.25">
      <c r="E30" s="221"/>
      <c r="F30" s="221"/>
      <c r="G30" s="221"/>
      <c r="N30" s="220"/>
    </row>
    <row r="31" spans="1:14" x14ac:dyDescent="0.25">
      <c r="E31" s="221"/>
      <c r="F31" s="221"/>
      <c r="G31" s="221"/>
      <c r="N31" s="220"/>
    </row>
    <row r="32" spans="1:14" x14ac:dyDescent="0.25">
      <c r="E32" s="221"/>
      <c r="F32" s="221"/>
      <c r="G32" s="221"/>
      <c r="N32" s="220"/>
    </row>
    <row r="33" spans="5:14" x14ac:dyDescent="0.25">
      <c r="E33" s="221"/>
      <c r="F33" s="221"/>
      <c r="G33" s="221"/>
      <c r="N33" s="220"/>
    </row>
    <row r="34" spans="5:14" x14ac:dyDescent="0.25">
      <c r="E34" s="221"/>
      <c r="F34" s="221"/>
      <c r="G34" s="313" t="s">
        <v>140</v>
      </c>
      <c r="N34" s="220"/>
    </row>
    <row r="35" spans="5:14" x14ac:dyDescent="0.25">
      <c r="E35" s="221"/>
      <c r="F35" s="221"/>
      <c r="G35" s="221"/>
      <c r="N35" s="220"/>
    </row>
    <row r="36" spans="5:14" x14ac:dyDescent="0.25">
      <c r="E36" s="221"/>
      <c r="F36" s="221"/>
      <c r="G36" s="221"/>
      <c r="N36" s="220"/>
    </row>
    <row r="37" spans="5:14" x14ac:dyDescent="0.25">
      <c r="E37" s="221"/>
      <c r="F37" s="221"/>
      <c r="G37" s="221"/>
    </row>
    <row r="38" spans="5:14" x14ac:dyDescent="0.25">
      <c r="E38" s="221"/>
      <c r="F38" s="221"/>
      <c r="G38" s="221"/>
    </row>
    <row r="39" spans="5:14" x14ac:dyDescent="0.25">
      <c r="E39" s="221"/>
      <c r="F39" s="221"/>
      <c r="G39" s="221"/>
    </row>
    <row r="40" spans="5:14" x14ac:dyDescent="0.25">
      <c r="E40" s="221"/>
      <c r="F40" s="221"/>
      <c r="G40" s="221"/>
    </row>
    <row r="41" spans="5:14" x14ac:dyDescent="0.25">
      <c r="E41" s="221"/>
      <c r="F41" s="221"/>
      <c r="G41" s="221"/>
    </row>
    <row r="42" spans="5:14" x14ac:dyDescent="0.25">
      <c r="E42" s="221"/>
      <c r="F42" s="221"/>
      <c r="G42" s="221"/>
    </row>
    <row r="43" spans="5:14" x14ac:dyDescent="0.25">
      <c r="E43" s="221"/>
      <c r="F43" s="221"/>
      <c r="G43" s="221"/>
    </row>
    <row r="44" spans="5:14" x14ac:dyDescent="0.25">
      <c r="E44" s="221"/>
      <c r="F44" s="221"/>
      <c r="G44" s="221"/>
    </row>
    <row r="45" spans="5:14" x14ac:dyDescent="0.25">
      <c r="E45" s="221"/>
      <c r="F45" s="221"/>
      <c r="G45" s="221"/>
    </row>
    <row r="46" spans="5:14" ht="15" customHeight="1" x14ac:dyDescent="0.25">
      <c r="E46" s="221"/>
      <c r="F46" s="221"/>
      <c r="G46" s="221"/>
    </row>
    <row r="47" spans="5:14" x14ac:dyDescent="0.25">
      <c r="E47" s="221"/>
      <c r="F47" s="221"/>
      <c r="G47" s="221"/>
    </row>
    <row r="48" spans="5:14" x14ac:dyDescent="0.25">
      <c r="E48" s="221"/>
      <c r="F48" s="221"/>
      <c r="G48" s="221"/>
    </row>
    <row r="49" spans="5:7" x14ac:dyDescent="0.25">
      <c r="E49" s="221"/>
      <c r="F49" s="221"/>
      <c r="G49" s="221"/>
    </row>
    <row r="50" spans="5:7" x14ac:dyDescent="0.25">
      <c r="E50" s="221"/>
      <c r="F50" s="221"/>
      <c r="G50" s="221"/>
    </row>
    <row r="51" spans="5:7" x14ac:dyDescent="0.25">
      <c r="E51" s="221"/>
      <c r="F51" s="221"/>
      <c r="G51" s="221"/>
    </row>
    <row r="52" spans="5:7" x14ac:dyDescent="0.25">
      <c r="E52" s="221"/>
      <c r="F52" s="221"/>
      <c r="G52" s="221"/>
    </row>
    <row r="53" spans="5:7" x14ac:dyDescent="0.25">
      <c r="E53" s="221"/>
      <c r="F53" s="221"/>
      <c r="G53" s="221"/>
    </row>
    <row r="54" spans="5:7" x14ac:dyDescent="0.25">
      <c r="E54" s="221"/>
      <c r="F54" s="221"/>
      <c r="G54" s="221"/>
    </row>
    <row r="55" spans="5:7" x14ac:dyDescent="0.25">
      <c r="E55" s="221"/>
      <c r="F55" s="221"/>
      <c r="G55" s="221"/>
    </row>
    <row r="56" spans="5:7" x14ac:dyDescent="0.25">
      <c r="E56" s="221"/>
      <c r="F56" s="221"/>
      <c r="G56" s="221"/>
    </row>
    <row r="57" spans="5:7" x14ac:dyDescent="0.25">
      <c r="E57" s="221"/>
      <c r="F57" s="221"/>
      <c r="G57" s="221"/>
    </row>
    <row r="58" spans="5:7" x14ac:dyDescent="0.25">
      <c r="E58" s="221"/>
      <c r="F58" s="221"/>
      <c r="G58" s="221"/>
    </row>
    <row r="59" spans="5:7" x14ac:dyDescent="0.25">
      <c r="E59" s="221"/>
      <c r="F59" s="221"/>
      <c r="G59" s="221"/>
    </row>
    <row r="60" spans="5:7" x14ac:dyDescent="0.25">
      <c r="E60" s="221"/>
      <c r="F60" s="221"/>
      <c r="G60" s="221"/>
    </row>
    <row r="61" spans="5:7" x14ac:dyDescent="0.25">
      <c r="E61" s="221"/>
      <c r="F61" s="221"/>
      <c r="G61" s="221"/>
    </row>
    <row r="62" spans="5:7" x14ac:dyDescent="0.25">
      <c r="E62" s="221"/>
      <c r="F62" s="221"/>
      <c r="G62" s="221"/>
    </row>
    <row r="63" spans="5:7" x14ac:dyDescent="0.25">
      <c r="E63" s="221"/>
      <c r="F63" s="221"/>
      <c r="G63" s="221"/>
    </row>
    <row r="64" spans="5:7" x14ac:dyDescent="0.25">
      <c r="E64" s="221"/>
      <c r="F64" s="221"/>
      <c r="G64" s="221"/>
    </row>
    <row r="65" spans="5:7" x14ac:dyDescent="0.25">
      <c r="E65" s="221"/>
      <c r="F65" s="221"/>
      <c r="G65" s="221"/>
    </row>
    <row r="66" spans="5:7" x14ac:dyDescent="0.25">
      <c r="E66" s="221"/>
      <c r="F66" s="221"/>
      <c r="G66" s="221"/>
    </row>
    <row r="67" spans="5:7" x14ac:dyDescent="0.25">
      <c r="E67" s="221"/>
      <c r="F67" s="221"/>
      <c r="G67" s="221"/>
    </row>
  </sheetData>
  <mergeCells count="6">
    <mergeCell ref="A25:C25"/>
    <mergeCell ref="A3:B3"/>
    <mergeCell ref="A5:B5"/>
    <mergeCell ref="A19:C19"/>
    <mergeCell ref="A20:C20"/>
    <mergeCell ref="A21:C21"/>
  </mergeCells>
  <conditionalFormatting sqref="B17">
    <cfRule type="expression" dxfId="50" priority="66">
      <formula>$J$3=1</formula>
    </cfRule>
  </conditionalFormatting>
  <conditionalFormatting sqref="B17">
    <cfRule type="expression" dxfId="49" priority="64">
      <formula>$J$3=3</formula>
    </cfRule>
    <cfRule type="expression" dxfId="48" priority="65">
      <formula>$J$3=2</formula>
    </cfRule>
  </conditionalFormatting>
  <conditionalFormatting sqref="D20:G25 D17:G17">
    <cfRule type="expression" dxfId="47" priority="61">
      <formula>$J$3=3</formula>
    </cfRule>
    <cfRule type="expression" dxfId="46" priority="62">
      <formula>$J$3=2</formula>
    </cfRule>
    <cfRule type="expression" dxfId="45" priority="63">
      <formula>$J$3=1</formula>
    </cfRule>
  </conditionalFormatting>
  <conditionalFormatting sqref="D22:G24">
    <cfRule type="expression" dxfId="44" priority="58">
      <formula>$J$3=3</formula>
    </cfRule>
    <cfRule type="expression" dxfId="43" priority="59">
      <formula>$J$3=2</formula>
    </cfRule>
    <cfRule type="expression" dxfId="42" priority="60">
      <formula>$J$3=1</formula>
    </cfRule>
  </conditionalFormatting>
  <conditionalFormatting sqref="B16">
    <cfRule type="expression" dxfId="41" priority="12">
      <formula>$J$3=1</formula>
    </cfRule>
  </conditionalFormatting>
  <conditionalFormatting sqref="B16">
    <cfRule type="expression" dxfId="40" priority="10">
      <formula>$J$3=3</formula>
    </cfRule>
    <cfRule type="expression" dxfId="39" priority="11">
      <formula>$J$3=2</formula>
    </cfRule>
  </conditionalFormatting>
  <conditionalFormatting sqref="D16:G16">
    <cfRule type="expression" dxfId="38" priority="7">
      <formula>$J$3=3</formula>
    </cfRule>
    <cfRule type="expression" dxfId="37" priority="8">
      <formula>$J$3=2</formula>
    </cfRule>
    <cfRule type="expression" dxfId="36" priority="9">
      <formula>$J$3=1</formula>
    </cfRule>
  </conditionalFormatting>
  <conditionalFormatting sqref="B15">
    <cfRule type="expression" dxfId="35" priority="6">
      <formula>$J$3=1</formula>
    </cfRule>
  </conditionalFormatting>
  <conditionalFormatting sqref="B15">
    <cfRule type="expression" dxfId="34" priority="4">
      <formula>$J$3=3</formula>
    </cfRule>
    <cfRule type="expression" dxfId="33" priority="5">
      <formula>$J$3=2</formula>
    </cfRule>
  </conditionalFormatting>
  <conditionalFormatting sqref="D15:G15">
    <cfRule type="expression" dxfId="32" priority="1">
      <formula>$J$3=3</formula>
    </cfRule>
    <cfRule type="expression" dxfId="31" priority="2">
      <formula>$J$3=2</formula>
    </cfRule>
    <cfRule type="expression" dxfId="30" priority="3">
      <formula>$J$3=1</formula>
    </cfRule>
  </conditionalFormatting>
  <dataValidations count="7">
    <dataValidation type="list" allowBlank="1" showInputMessage="1" showErrorMessage="1" sqref="C26 A26:A27 A18:C18 E8:E10 L14">
      <formula1>#REF!</formula1>
    </dataValidation>
    <dataValidation type="list" allowBlank="1" showInputMessage="1" showErrorMessage="1" sqref="B15:B17">
      <formula1>Excess</formula1>
    </dataValidation>
    <dataValidation type="list" allowBlank="1" showInputMessage="1" showErrorMessage="1" sqref="A15:A17">
      <formula1>Plan_Type</formula1>
    </dataValidation>
    <dataValidation type="list" allowBlank="1" showInputMessage="1" showErrorMessage="1" sqref="D11:D12">
      <formula1>$O$7:$O$7</formula1>
    </dataValidation>
    <dataValidation type="list" allowBlank="1" showInputMessage="1" showErrorMessage="1" sqref="N13:N36">
      <formula1>$N$13:$N$35</formula1>
    </dataValidation>
    <dataValidation type="list" allowBlank="1" showInputMessage="1" showErrorMessage="1" sqref="D8:D10">
      <formula1>Area</formula1>
    </dataValidation>
    <dataValidation type="list" allowBlank="1" showInputMessage="1" showErrorMessage="1" sqref="C3">
      <formula1>$H$3:$H$5</formula1>
    </dataValidation>
  </dataValidations>
  <pageMargins left="0.4375" right="0.25" top="0.75" bottom="0.75" header="0.3" footer="0.3"/>
  <pageSetup paperSize="9" orientation="portrait" r:id="rId1"/>
  <headerFooter>
    <oddFooter>&amp;C&amp;8www.healthcareinternational.com  •  enquiries@healthcareinternational.com
Registered in England and Wales No. 5290382 - Registered Office: 2 Charles Street, London, W1J 5DB, United Kingdom
Authorised and Regulated by the Financial Services Authority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view="pageLayout" topLeftCell="A10" zoomScaleNormal="85" workbookViewId="0">
      <selection activeCell="C3" sqref="C3"/>
    </sheetView>
  </sheetViews>
  <sheetFormatPr defaultRowHeight="15" x14ac:dyDescent="0.25"/>
  <cols>
    <col min="1" max="1" width="16.85546875" style="215" customWidth="1"/>
    <col min="2" max="2" width="15.42578125" style="215" customWidth="1"/>
    <col min="3" max="3" width="17" style="215" customWidth="1"/>
    <col min="4" max="4" width="14.7109375" style="215" customWidth="1"/>
    <col min="5" max="5" width="12.85546875" style="215" customWidth="1"/>
    <col min="6" max="6" width="14.42578125" style="215" customWidth="1"/>
    <col min="7" max="7" width="10.28515625" style="215" hidden="1" customWidth="1"/>
    <col min="8" max="8" width="10.7109375" style="215" hidden="1" customWidth="1"/>
    <col min="9" max="11" width="9.140625" style="215" hidden="1" customWidth="1"/>
    <col min="12" max="12" width="9.140625" style="1" hidden="1" customWidth="1"/>
    <col min="13" max="15" width="9.140625" style="215" customWidth="1"/>
    <col min="16" max="16384" width="9.140625" style="215"/>
  </cols>
  <sheetData>
    <row r="1" spans="1:13" ht="35.25" customHeight="1" x14ac:dyDescent="0.25">
      <c r="G1" s="307" t="s">
        <v>124</v>
      </c>
      <c r="H1" s="307" t="s">
        <v>136</v>
      </c>
      <c r="I1" s="307" t="s">
        <v>137</v>
      </c>
      <c r="J1" s="307" t="s">
        <v>138</v>
      </c>
      <c r="K1" s="307" t="s">
        <v>139</v>
      </c>
    </row>
    <row r="2" spans="1:13" ht="18.75" x14ac:dyDescent="0.3">
      <c r="A2" s="310" t="s">
        <v>104</v>
      </c>
      <c r="G2" s="308" t="str">
        <f>IF(H2&lt;&gt; FALSE, H2, IF(I2&lt;&gt; FALSE, I2, J2))</f>
        <v>36 - 40</v>
      </c>
      <c r="H2" s="308" t="str">
        <f>IF(B8&lt;data!$G$10,data!$J$9,IF(AND(B8&gt;data!$H$9,B8&lt;data!$G$11),data!$J$10,IF(AND(B8&gt;data!$H$10,B8&lt;data!$G$12),data!$J$11,IF(AND(B8&gt;data!$H$11,B8&lt;data!$G$13),data!$J$12,IF(AND(B8&gt;data!$H$12,B8&lt; data!$G$14),data!$J$13,IF(AND(B8&gt;data!$H$13,D2&lt;data!$G$15),data!$J$14,IF(AND(B8&gt;data!$H$14,B8&lt;data!$G$16),data!$J$15,FALSE)))))))</f>
        <v>36 - 40</v>
      </c>
      <c r="I2" s="308" t="b">
        <f>IF(AND(B8&gt;data!$H$15,B8&lt;data!$G$17),data!$J$16,IF(AND(B8&gt;data!$H$16,B8&lt;data!$G$18),data!$J$17,IF(AND(B8&gt;data!$H$17,B8&lt;data!$G$19),data!$J$18,IF(AND(B8&gt;data!$H$18,B8&lt;data!$G$20),data!$J$19,IF(AND(B8&gt;data!$H$19,B8&lt;data!$G$21),data!$J$20,IF(AND(B8&gt;data!$H$20,B8&lt;data!$G$22),data!$J$21,IF(AND(B8&gt;data!$H$21,B8&lt;data!$G$23),data!$J$22,FALSE)))))))</f>
        <v>0</v>
      </c>
      <c r="J2" s="308" t="str">
        <f>IF(AND(B8&gt;data!$H$22,B8&lt;data!$G$24),data!$J$23,IF(AND(B8&gt;data!$H$23,B8&lt;data!$G$25),data!$J$24,IF(AND(B8&gt;data!$H$24,B8&lt;data!$G$26),data!$J$25,IF(AND(B8&gt;data!$H$25,B8&lt;data!$G$27),data!$J$26,IF(B8&gt;data!$H$26,data!$J$27,"x")))))</f>
        <v>101 - 199</v>
      </c>
      <c r="K2" s="308" t="str">
        <f>IF(B8&lt;data!$AF$34,data!$AG$34,
IF(AND(B8&gt;data!$AF$34,B8&lt;data!$AF$35),data!$AG$35,
IF(AND(B8&gt;data!$AF$35,B8&lt;data!$AF$36),data!$AG$36,"x")))</f>
        <v>x</v>
      </c>
    </row>
    <row r="3" spans="1:13" ht="21" x14ac:dyDescent="0.35">
      <c r="A3" s="310" t="s">
        <v>150</v>
      </c>
      <c r="C3" s="214" t="s">
        <v>41</v>
      </c>
      <c r="G3" s="248" t="s">
        <v>40</v>
      </c>
      <c r="H3" s="63">
        <v>1</v>
      </c>
      <c r="I3" s="311">
        <f>SUMIF(G3:G5,C3,H3:H5)</f>
        <v>2</v>
      </c>
    </row>
    <row r="4" spans="1:13" ht="21" x14ac:dyDescent="0.35">
      <c r="A4" s="214"/>
      <c r="G4" s="248" t="s">
        <v>41</v>
      </c>
      <c r="H4" s="63">
        <v>2</v>
      </c>
    </row>
    <row r="5" spans="1:13" x14ac:dyDescent="0.25">
      <c r="A5" s="580">
        <v>41325</v>
      </c>
      <c r="B5" s="580"/>
      <c r="C5" s="213"/>
      <c r="E5" s="216"/>
      <c r="F5" s="216"/>
      <c r="G5" s="248" t="s">
        <v>126</v>
      </c>
      <c r="H5" s="63">
        <v>3</v>
      </c>
    </row>
    <row r="6" spans="1:13" x14ac:dyDescent="0.25">
      <c r="A6" s="213"/>
      <c r="B6" s="213"/>
      <c r="C6" s="213"/>
      <c r="E6" s="216"/>
      <c r="F6" s="216"/>
      <c r="G6" s="1"/>
      <c r="H6" s="1"/>
    </row>
    <row r="7" spans="1:13" ht="33" customHeight="1" x14ac:dyDescent="0.25">
      <c r="A7" s="223" t="s">
        <v>147</v>
      </c>
      <c r="B7" s="224" t="s">
        <v>148</v>
      </c>
      <c r="C7" s="225" t="s">
        <v>149</v>
      </c>
      <c r="G7" s="312"/>
      <c r="K7" s="1"/>
      <c r="L7" s="215"/>
    </row>
    <row r="8" spans="1:13" x14ac:dyDescent="0.25">
      <c r="A8" s="317" t="s">
        <v>206</v>
      </c>
      <c r="B8" s="318">
        <v>26069</v>
      </c>
      <c r="C8" s="319" t="s">
        <v>207</v>
      </c>
      <c r="D8" s="219"/>
      <c r="E8" s="219"/>
      <c r="H8" s="217"/>
      <c r="K8" s="1"/>
      <c r="L8" s="215"/>
    </row>
    <row r="9" spans="1:13" ht="24" customHeight="1" x14ac:dyDescent="0.25">
      <c r="A9" s="192"/>
      <c r="B9" s="192"/>
      <c r="C9" s="192"/>
    </row>
    <row r="10" spans="1:13" x14ac:dyDescent="0.25">
      <c r="A10" s="320" t="s">
        <v>143</v>
      </c>
      <c r="B10" s="324">
        <v>150000</v>
      </c>
      <c r="C10" s="192"/>
    </row>
    <row r="11" spans="1:13" x14ac:dyDescent="0.25">
      <c r="A11" s="320" t="s">
        <v>144</v>
      </c>
      <c r="B11" s="325" t="s">
        <v>145</v>
      </c>
      <c r="C11" s="192"/>
    </row>
    <row r="12" spans="1:13" x14ac:dyDescent="0.25">
      <c r="A12" s="326" t="s">
        <v>146</v>
      </c>
      <c r="B12" s="327">
        <v>0.75</v>
      </c>
      <c r="C12" s="192"/>
    </row>
    <row r="13" spans="1:13" ht="24.75" customHeight="1" x14ac:dyDescent="0.25">
      <c r="D13" s="221"/>
      <c r="E13" s="221"/>
      <c r="F13" s="221"/>
      <c r="L13" s="3"/>
      <c r="M13" s="220"/>
    </row>
    <row r="14" spans="1:13" ht="36" customHeight="1" x14ac:dyDescent="0.25">
      <c r="A14" s="314" t="s">
        <v>106</v>
      </c>
      <c r="B14" s="315" t="s">
        <v>107</v>
      </c>
      <c r="C14" s="315" t="s">
        <v>108</v>
      </c>
      <c r="D14" s="316" t="s">
        <v>109</v>
      </c>
      <c r="I14" s="220"/>
      <c r="J14" s="3"/>
      <c r="K14" s="220"/>
      <c r="L14" s="215"/>
    </row>
    <row r="15" spans="1:13" ht="24" customHeight="1" x14ac:dyDescent="0.25">
      <c r="A15" s="321">
        <v>4233.54</v>
      </c>
      <c r="B15" s="322">
        <f>(A15*1.06)/2</f>
        <v>2243.7762000000002</v>
      </c>
      <c r="C15" s="322">
        <f>(A15*1.07)/4</f>
        <v>1132.4719500000001</v>
      </c>
      <c r="D15" s="323">
        <f>(A15*1.08)/12</f>
        <v>381.01860000000005</v>
      </c>
      <c r="I15" s="220"/>
      <c r="J15" s="1"/>
      <c r="K15" s="220"/>
      <c r="L15" s="215"/>
    </row>
    <row r="16" spans="1:13" x14ac:dyDescent="0.25">
      <c r="A16" s="228"/>
      <c r="B16" s="229"/>
      <c r="C16" s="222"/>
      <c r="D16" s="222"/>
      <c r="E16" s="229"/>
      <c r="F16" s="229"/>
      <c r="M16" s="220"/>
    </row>
    <row r="17" spans="1:13" x14ac:dyDescent="0.25">
      <c r="A17" s="240"/>
      <c r="B17" s="244"/>
      <c r="C17" s="246"/>
      <c r="D17" s="246"/>
      <c r="E17" s="246"/>
      <c r="F17" s="246"/>
      <c r="M17" s="220"/>
    </row>
    <row r="18" spans="1:13" x14ac:dyDescent="0.25">
      <c r="A18" s="228"/>
      <c r="B18" s="244"/>
      <c r="C18" s="242"/>
      <c r="D18" s="243"/>
      <c r="E18" s="243"/>
      <c r="F18" s="243"/>
      <c r="M18" s="220"/>
    </row>
    <row r="19" spans="1:13" x14ac:dyDescent="0.25">
      <c r="D19" s="221"/>
      <c r="E19" s="221"/>
      <c r="F19" s="221"/>
      <c r="M19" s="220"/>
    </row>
    <row r="20" spans="1:13" x14ac:dyDescent="0.25">
      <c r="D20" s="221"/>
      <c r="E20" s="221"/>
      <c r="F20" s="221"/>
      <c r="M20" s="220"/>
    </row>
    <row r="21" spans="1:13" x14ac:dyDescent="0.25">
      <c r="D21" s="221"/>
      <c r="E21" s="221"/>
      <c r="F21" s="221"/>
      <c r="M21" s="220"/>
    </row>
    <row r="22" spans="1:13" x14ac:dyDescent="0.25">
      <c r="D22" s="221"/>
      <c r="E22" s="221"/>
      <c r="F22" s="221"/>
      <c r="M22" s="220"/>
    </row>
    <row r="23" spans="1:13" x14ac:dyDescent="0.25">
      <c r="D23" s="221"/>
      <c r="E23" s="221"/>
      <c r="F23" s="221"/>
      <c r="M23" s="220"/>
    </row>
    <row r="24" spans="1:13" x14ac:dyDescent="0.25">
      <c r="D24" s="221"/>
      <c r="E24" s="221"/>
      <c r="F24" s="221"/>
      <c r="M24" s="220"/>
    </row>
    <row r="25" spans="1:13" x14ac:dyDescent="0.25">
      <c r="D25" s="221"/>
      <c r="E25" s="221"/>
      <c r="F25" s="313" t="s">
        <v>140</v>
      </c>
      <c r="M25" s="220"/>
    </row>
    <row r="26" spans="1:13" x14ac:dyDescent="0.25">
      <c r="D26" s="221"/>
      <c r="E26" s="221"/>
      <c r="F26" s="221"/>
      <c r="M26" s="220"/>
    </row>
    <row r="27" spans="1:13" x14ac:dyDescent="0.25">
      <c r="D27" s="221"/>
      <c r="E27" s="221"/>
      <c r="F27" s="221"/>
      <c r="M27" s="220"/>
    </row>
    <row r="28" spans="1:13" x14ac:dyDescent="0.25">
      <c r="D28" s="221"/>
      <c r="E28" s="221"/>
      <c r="F28" s="221"/>
    </row>
    <row r="29" spans="1:13" x14ac:dyDescent="0.25">
      <c r="D29" s="221"/>
      <c r="E29" s="221"/>
      <c r="F29" s="221"/>
    </row>
    <row r="30" spans="1:13" x14ac:dyDescent="0.25">
      <c r="D30" s="221"/>
      <c r="E30" s="221"/>
      <c r="F30" s="221"/>
    </row>
    <row r="31" spans="1:13" x14ac:dyDescent="0.25">
      <c r="D31" s="221"/>
      <c r="E31" s="221"/>
      <c r="F31" s="221"/>
    </row>
    <row r="32" spans="1:13" x14ac:dyDescent="0.25">
      <c r="D32" s="221"/>
      <c r="E32" s="221"/>
      <c r="F32" s="221"/>
    </row>
    <row r="33" spans="4:6" x14ac:dyDescent="0.25">
      <c r="D33" s="221"/>
      <c r="E33" s="221"/>
      <c r="F33" s="221"/>
    </row>
    <row r="34" spans="4:6" x14ac:dyDescent="0.25">
      <c r="D34" s="221"/>
      <c r="E34" s="221"/>
      <c r="F34" s="221"/>
    </row>
    <row r="35" spans="4:6" x14ac:dyDescent="0.25">
      <c r="D35" s="221"/>
      <c r="E35" s="221"/>
      <c r="F35" s="221"/>
    </row>
    <row r="36" spans="4:6" x14ac:dyDescent="0.25">
      <c r="D36" s="221"/>
      <c r="E36" s="221"/>
      <c r="F36" s="221"/>
    </row>
    <row r="37" spans="4:6" ht="15" customHeight="1" x14ac:dyDescent="0.25">
      <c r="D37" s="221"/>
      <c r="E37" s="221"/>
      <c r="F37" s="221"/>
    </row>
    <row r="38" spans="4:6" x14ac:dyDescent="0.25">
      <c r="D38" s="221"/>
      <c r="E38" s="221"/>
      <c r="F38" s="221"/>
    </row>
    <row r="39" spans="4:6" x14ac:dyDescent="0.25">
      <c r="D39" s="221"/>
      <c r="E39" s="221"/>
      <c r="F39" s="221"/>
    </row>
    <row r="40" spans="4:6" x14ac:dyDescent="0.25">
      <c r="D40" s="221"/>
      <c r="E40" s="221"/>
      <c r="F40" s="221"/>
    </row>
    <row r="41" spans="4:6" x14ac:dyDescent="0.25">
      <c r="D41" s="221"/>
      <c r="E41" s="221"/>
      <c r="F41" s="221"/>
    </row>
    <row r="42" spans="4:6" x14ac:dyDescent="0.25">
      <c r="D42" s="221"/>
      <c r="E42" s="221"/>
      <c r="F42" s="221"/>
    </row>
    <row r="43" spans="4:6" x14ac:dyDescent="0.25">
      <c r="D43" s="221"/>
      <c r="E43" s="221"/>
      <c r="F43" s="221"/>
    </row>
    <row r="44" spans="4:6" x14ac:dyDescent="0.25">
      <c r="D44" s="221"/>
      <c r="E44" s="221"/>
      <c r="F44" s="221"/>
    </row>
    <row r="45" spans="4:6" x14ac:dyDescent="0.25">
      <c r="D45" s="221"/>
      <c r="E45" s="221"/>
      <c r="F45" s="221"/>
    </row>
    <row r="46" spans="4:6" x14ac:dyDescent="0.25">
      <c r="D46" s="221"/>
      <c r="E46" s="221"/>
      <c r="F46" s="221"/>
    </row>
    <row r="47" spans="4:6" x14ac:dyDescent="0.25">
      <c r="D47" s="221"/>
      <c r="E47" s="221"/>
      <c r="F47" s="221"/>
    </row>
    <row r="48" spans="4:6" x14ac:dyDescent="0.25">
      <c r="D48" s="221"/>
      <c r="E48" s="221"/>
      <c r="F48" s="221"/>
    </row>
    <row r="49" spans="4:6" x14ac:dyDescent="0.25">
      <c r="D49" s="221"/>
      <c r="E49" s="221"/>
      <c r="F49" s="221"/>
    </row>
    <row r="50" spans="4:6" x14ac:dyDescent="0.25">
      <c r="D50" s="221"/>
      <c r="E50" s="221"/>
      <c r="F50" s="221"/>
    </row>
    <row r="51" spans="4:6" x14ac:dyDescent="0.25">
      <c r="D51" s="221"/>
      <c r="E51" s="221"/>
      <c r="F51" s="221"/>
    </row>
    <row r="52" spans="4:6" x14ac:dyDescent="0.25">
      <c r="D52" s="221"/>
      <c r="E52" s="221"/>
      <c r="F52" s="221"/>
    </row>
    <row r="53" spans="4:6" x14ac:dyDescent="0.25">
      <c r="D53" s="221"/>
      <c r="E53" s="221"/>
      <c r="F53" s="221"/>
    </row>
    <row r="54" spans="4:6" x14ac:dyDescent="0.25">
      <c r="D54" s="221"/>
      <c r="E54" s="221"/>
      <c r="F54" s="221"/>
    </row>
    <row r="55" spans="4:6" x14ac:dyDescent="0.25">
      <c r="D55" s="221"/>
      <c r="E55" s="221"/>
      <c r="F55" s="221"/>
    </row>
    <row r="56" spans="4:6" x14ac:dyDescent="0.25">
      <c r="D56" s="221"/>
      <c r="E56" s="221"/>
      <c r="F56" s="221"/>
    </row>
    <row r="57" spans="4:6" x14ac:dyDescent="0.25">
      <c r="D57" s="221"/>
      <c r="E57" s="221"/>
      <c r="F57" s="221"/>
    </row>
    <row r="58" spans="4:6" x14ac:dyDescent="0.25">
      <c r="D58" s="221"/>
      <c r="E58" s="221"/>
      <c r="F58" s="221"/>
    </row>
  </sheetData>
  <mergeCells count="1">
    <mergeCell ref="A5:B5"/>
  </mergeCells>
  <conditionalFormatting sqref="A15:D15">
    <cfRule type="expression" dxfId="29" priority="10">
      <formula>$I$3=3</formula>
    </cfRule>
    <cfRule type="expression" dxfId="28" priority="11">
      <formula>$I$3=2</formula>
    </cfRule>
    <cfRule type="expression" dxfId="27" priority="12">
      <formula>$I$3=1</formula>
    </cfRule>
  </conditionalFormatting>
  <dataValidations count="5">
    <dataValidation type="list" allowBlank="1" showInputMessage="1" showErrorMessage="1" sqref="A16:B16 A18">
      <formula1>#REF!</formula1>
    </dataValidation>
    <dataValidation type="list" allowBlank="1" showInputMessage="1" showErrorMessage="1" sqref="M16:M27 K14:K15 M13">
      <formula1>$M$13:$M$26</formula1>
    </dataValidation>
    <dataValidation type="list" allowBlank="1" showInputMessage="1" showErrorMessage="1" sqref="I14:I15">
      <formula1>#REF!</formula1>
    </dataValidation>
    <dataValidation type="list" allowBlank="1" showInputMessage="1" showErrorMessage="1" sqref="C9">
      <formula1>$M$7:$M$7</formula1>
    </dataValidation>
    <dataValidation type="list" allowBlank="1" showInputMessage="1" showErrorMessage="1" sqref="C3">
      <formula1>CURR</formula1>
    </dataValidation>
  </dataValidations>
  <pageMargins left="0.4375" right="0.25" top="0.75" bottom="0.75" header="0.3" footer="0.3"/>
  <pageSetup paperSize="9" orientation="portrait" r:id="rId1"/>
  <headerFooter>
    <oddFooter>&amp;C&amp;8www.healthcareinternational.com  •  enquiries@healthcareinternational.com
Registered in England and Wales No. 5290382 - Registered Office: 2 Charles Street, London, W1J 5DB, United Kingdom
Authorised and Regulated by the Financial Services Authority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view="pageLayout" topLeftCell="A7" zoomScaleNormal="85" workbookViewId="0">
      <selection activeCell="A9" sqref="A9"/>
    </sheetView>
  </sheetViews>
  <sheetFormatPr defaultRowHeight="15" x14ac:dyDescent="0.25"/>
  <cols>
    <col min="1" max="1" width="16.85546875" style="215" customWidth="1"/>
    <col min="2" max="2" width="15.42578125" style="215" customWidth="1"/>
    <col min="3" max="3" width="17" style="215" customWidth="1"/>
    <col min="4" max="4" width="14.7109375" style="215" customWidth="1"/>
    <col min="5" max="5" width="12.85546875" style="215" customWidth="1"/>
    <col min="6" max="6" width="14.42578125" style="215" customWidth="1"/>
    <col min="7" max="7" width="10.28515625" style="215" hidden="1" customWidth="1"/>
    <col min="8" max="8" width="10.7109375" style="215" hidden="1" customWidth="1"/>
    <col min="9" max="11" width="9.140625" style="215" hidden="1" customWidth="1"/>
    <col min="12" max="12" width="9.140625" style="1" hidden="1" customWidth="1"/>
    <col min="13" max="15" width="9.140625" style="215" customWidth="1"/>
    <col min="16" max="16384" width="9.140625" style="215"/>
  </cols>
  <sheetData>
    <row r="1" spans="1:13" ht="35.25" customHeight="1" x14ac:dyDescent="0.25">
      <c r="G1" s="307" t="s">
        <v>124</v>
      </c>
      <c r="H1" s="307" t="s">
        <v>136</v>
      </c>
      <c r="I1" s="307" t="s">
        <v>137</v>
      </c>
      <c r="J1" s="307" t="s">
        <v>138</v>
      </c>
      <c r="K1" s="307" t="s">
        <v>139</v>
      </c>
    </row>
    <row r="2" spans="1:13" ht="18.75" x14ac:dyDescent="0.3">
      <c r="A2" s="310" t="s">
        <v>104</v>
      </c>
      <c r="G2" s="308" t="str">
        <f>IF(H2&lt;&gt; FALSE, H2, IF(I2&lt;&gt; FALSE, I2, J2))</f>
        <v>36 - 40</v>
      </c>
      <c r="H2" s="308" t="str">
        <f>IF(B8&lt;data!$G$10,data!$J$9,IF(AND(B8&gt;data!$H$9,B8&lt;data!$G$11),data!$J$10,IF(AND(B8&gt;data!$H$10,B8&lt;data!$G$12),data!$J$11,IF(AND(B8&gt;data!$H$11,B8&lt;data!$G$13),data!$J$12,IF(AND(B8&gt;data!$H$12,B8&lt; data!$G$14),data!$J$13,IF(AND(B8&gt;data!$H$13,D2&lt;data!$G$15),data!$J$14,IF(AND(B8&gt;data!$H$14,B8&lt;data!$G$16),data!$J$15,FALSE)))))))</f>
        <v>36 - 40</v>
      </c>
      <c r="I2" s="308" t="b">
        <f>IF(AND(B8&gt;data!$H$15,B8&lt;data!$G$17),data!$J$16,IF(AND(B8&gt;data!$H$16,B8&lt;data!$G$18),data!$J$17,IF(AND(B8&gt;data!$H$17,B8&lt;data!$G$19),data!$J$18,IF(AND(B8&gt;data!$H$18,B8&lt;data!$G$20),data!$J$19,IF(AND(B8&gt;data!$H$19,B8&lt;data!$G$21),data!$J$20,IF(AND(B8&gt;data!$H$20,B8&lt;data!$G$22),data!$J$21,IF(AND(B8&gt;data!$H$21,B8&lt;data!$G$23),data!$J$22,FALSE)))))))</f>
        <v>0</v>
      </c>
      <c r="J2" s="308" t="str">
        <f>IF(AND(B8&gt;data!$H$22,B8&lt;data!$G$24),data!$J$23,IF(AND(B8&gt;data!$H$23,B8&lt;data!$G$25),data!$J$24,IF(AND(B8&gt;data!$H$24,B8&lt;data!$G$26),data!$J$25,IF(AND(B8&gt;data!$H$25,B8&lt;data!$G$27),data!$J$26,IF(B8&gt;data!$H$26,data!$J$27,"x")))))</f>
        <v>101 - 199</v>
      </c>
      <c r="K2" s="308" t="str">
        <f>IF(B8&lt;data!$AF$34,data!$AG$34,
IF(AND(B8&gt;data!$AF$34,B8&lt;data!$AF$35),data!$AG$35,
IF(AND(B8&gt;data!$AF$35,B8&lt;data!$AF$36),data!$AG$36,"x")))</f>
        <v>x</v>
      </c>
    </row>
    <row r="3" spans="1:13" ht="21" x14ac:dyDescent="0.35">
      <c r="A3" s="310" t="s">
        <v>201</v>
      </c>
      <c r="C3" s="214" t="s">
        <v>126</v>
      </c>
      <c r="G3" s="248" t="s">
        <v>40</v>
      </c>
      <c r="H3" s="63">
        <v>1</v>
      </c>
      <c r="I3" s="311">
        <f>SUMIF(G3:G5,C3,H3:H5)</f>
        <v>3</v>
      </c>
    </row>
    <row r="4" spans="1:13" ht="21" x14ac:dyDescent="0.35">
      <c r="A4" s="214"/>
      <c r="G4" s="248" t="s">
        <v>41</v>
      </c>
      <c r="H4" s="63">
        <v>2</v>
      </c>
    </row>
    <row r="5" spans="1:13" x14ac:dyDescent="0.25">
      <c r="A5" s="580">
        <v>41248</v>
      </c>
      <c r="B5" s="580"/>
      <c r="C5" s="213"/>
      <c r="E5" s="216"/>
      <c r="F5" s="216"/>
      <c r="G5" s="248" t="s">
        <v>126</v>
      </c>
      <c r="H5" s="63">
        <v>3</v>
      </c>
    </row>
    <row r="6" spans="1:13" x14ac:dyDescent="0.25">
      <c r="A6" s="213"/>
      <c r="B6" s="213"/>
      <c r="C6" s="213"/>
      <c r="E6" s="216"/>
      <c r="F6" s="216"/>
      <c r="G6" s="1"/>
      <c r="H6" s="1"/>
    </row>
    <row r="7" spans="1:13" ht="33" customHeight="1" x14ac:dyDescent="0.25">
      <c r="A7" s="223" t="s">
        <v>147</v>
      </c>
      <c r="B7" s="224" t="s">
        <v>148</v>
      </c>
      <c r="C7" s="225" t="s">
        <v>149</v>
      </c>
      <c r="G7" s="312"/>
      <c r="K7" s="1"/>
      <c r="L7" s="215"/>
    </row>
    <row r="8" spans="1:13" x14ac:dyDescent="0.25">
      <c r="A8" s="317" t="s">
        <v>200</v>
      </c>
      <c r="B8" s="318">
        <v>30430</v>
      </c>
      <c r="C8" s="319" t="s">
        <v>199</v>
      </c>
      <c r="D8" s="219"/>
      <c r="E8" s="219"/>
      <c r="H8" s="217"/>
      <c r="K8" s="1"/>
      <c r="L8" s="215"/>
    </row>
    <row r="9" spans="1:13" ht="24" customHeight="1" x14ac:dyDescent="0.25">
      <c r="A9" s="192"/>
      <c r="B9" s="192"/>
      <c r="C9" s="192"/>
    </row>
    <row r="10" spans="1:13" x14ac:dyDescent="0.25">
      <c r="A10" s="326" t="s">
        <v>198</v>
      </c>
      <c r="B10" s="495" t="s">
        <v>197</v>
      </c>
      <c r="C10" s="192"/>
    </row>
    <row r="11" spans="1:13" ht="24.75" customHeight="1" x14ac:dyDescent="0.25">
      <c r="D11" s="221"/>
      <c r="E11" s="221"/>
      <c r="F11" s="221"/>
      <c r="L11" s="3"/>
      <c r="M11" s="220"/>
    </row>
    <row r="12" spans="1:13" ht="36" customHeight="1" x14ac:dyDescent="0.25">
      <c r="A12" s="314" t="s">
        <v>106</v>
      </c>
      <c r="B12" s="315" t="s">
        <v>107</v>
      </c>
      <c r="C12" s="315" t="s">
        <v>108</v>
      </c>
      <c r="D12" s="316" t="s">
        <v>109</v>
      </c>
      <c r="I12" s="220"/>
      <c r="J12" s="3"/>
      <c r="K12" s="220"/>
      <c r="L12" s="215"/>
    </row>
    <row r="13" spans="1:13" ht="24" customHeight="1" x14ac:dyDescent="0.25">
      <c r="A13" s="321">
        <v>500</v>
      </c>
      <c r="B13" s="322" t="s">
        <v>196</v>
      </c>
      <c r="C13" s="322" t="s">
        <v>196</v>
      </c>
      <c r="D13" s="323" t="s">
        <v>196</v>
      </c>
      <c r="I13" s="220"/>
      <c r="J13" s="1"/>
      <c r="K13" s="220"/>
      <c r="L13" s="215"/>
    </row>
    <row r="14" spans="1:13" x14ac:dyDescent="0.25">
      <c r="A14" s="228"/>
      <c r="B14" s="229"/>
      <c r="C14" s="222"/>
      <c r="D14" s="222"/>
      <c r="E14" s="229"/>
      <c r="F14" s="229"/>
      <c r="M14" s="220"/>
    </row>
    <row r="15" spans="1:13" x14ac:dyDescent="0.25">
      <c r="A15" s="240"/>
      <c r="B15" s="244"/>
      <c r="C15" s="246"/>
      <c r="D15" s="246"/>
      <c r="E15" s="246"/>
      <c r="F15" s="246"/>
      <c r="M15" s="220"/>
    </row>
    <row r="16" spans="1:13" x14ac:dyDescent="0.25">
      <c r="A16" s="228"/>
      <c r="B16" s="244"/>
      <c r="C16" s="242"/>
      <c r="D16" s="243"/>
      <c r="E16" s="243"/>
      <c r="F16" s="243"/>
      <c r="M16" s="220"/>
    </row>
    <row r="17" spans="4:13" x14ac:dyDescent="0.25">
      <c r="D17" s="221"/>
      <c r="E17" s="221"/>
      <c r="F17" s="221"/>
      <c r="M17" s="220"/>
    </row>
    <row r="18" spans="4:13" x14ac:dyDescent="0.25">
      <c r="D18" s="221"/>
      <c r="E18" s="221"/>
      <c r="F18" s="221"/>
      <c r="M18" s="220"/>
    </row>
    <row r="19" spans="4:13" x14ac:dyDescent="0.25">
      <c r="D19" s="221"/>
      <c r="E19" s="221"/>
      <c r="F19" s="221"/>
      <c r="M19" s="220"/>
    </row>
    <row r="20" spans="4:13" x14ac:dyDescent="0.25">
      <c r="D20" s="221"/>
      <c r="E20" s="221"/>
      <c r="F20" s="221"/>
      <c r="M20" s="220"/>
    </row>
    <row r="21" spans="4:13" x14ac:dyDescent="0.25">
      <c r="D21" s="221"/>
      <c r="E21" s="221"/>
      <c r="F21" s="221"/>
      <c r="M21" s="220"/>
    </row>
    <row r="22" spans="4:13" x14ac:dyDescent="0.25">
      <c r="D22" s="221"/>
      <c r="E22" s="221"/>
      <c r="F22" s="221"/>
      <c r="M22" s="220"/>
    </row>
    <row r="23" spans="4:13" x14ac:dyDescent="0.25">
      <c r="D23" s="221"/>
      <c r="E23" s="221"/>
      <c r="F23" s="313" t="s">
        <v>140</v>
      </c>
      <c r="M23" s="220"/>
    </row>
    <row r="24" spans="4:13" x14ac:dyDescent="0.25">
      <c r="D24" s="221"/>
      <c r="E24" s="221"/>
      <c r="F24" s="221"/>
      <c r="M24" s="220"/>
    </row>
    <row r="25" spans="4:13" x14ac:dyDescent="0.25">
      <c r="D25" s="221"/>
      <c r="E25" s="221"/>
      <c r="F25" s="221"/>
      <c r="M25" s="220"/>
    </row>
    <row r="26" spans="4:13" x14ac:dyDescent="0.25">
      <c r="D26" s="221"/>
      <c r="E26" s="221"/>
      <c r="F26" s="221"/>
    </row>
    <row r="27" spans="4:13" x14ac:dyDescent="0.25">
      <c r="D27" s="221"/>
      <c r="E27" s="221"/>
      <c r="F27" s="221"/>
    </row>
    <row r="28" spans="4:13" x14ac:dyDescent="0.25">
      <c r="D28" s="221"/>
      <c r="E28" s="221"/>
      <c r="F28" s="221"/>
    </row>
    <row r="29" spans="4:13" x14ac:dyDescent="0.25">
      <c r="D29" s="221"/>
      <c r="E29" s="221"/>
      <c r="F29" s="221"/>
    </row>
    <row r="30" spans="4:13" x14ac:dyDescent="0.25">
      <c r="D30" s="221"/>
      <c r="E30" s="221"/>
      <c r="F30" s="221"/>
    </row>
    <row r="31" spans="4:13" x14ac:dyDescent="0.25">
      <c r="D31" s="221"/>
      <c r="E31" s="221"/>
      <c r="F31" s="221"/>
    </row>
    <row r="32" spans="4:13" x14ac:dyDescent="0.25">
      <c r="D32" s="221"/>
      <c r="E32" s="221"/>
      <c r="F32" s="221"/>
    </row>
    <row r="33" spans="4:6" x14ac:dyDescent="0.25">
      <c r="D33" s="221"/>
      <c r="E33" s="221"/>
      <c r="F33" s="221"/>
    </row>
    <row r="34" spans="4:6" x14ac:dyDescent="0.25">
      <c r="D34" s="221"/>
      <c r="E34" s="221"/>
      <c r="F34" s="221"/>
    </row>
    <row r="35" spans="4:6" ht="15" customHeight="1" x14ac:dyDescent="0.25">
      <c r="D35" s="221"/>
      <c r="E35" s="221"/>
      <c r="F35" s="221"/>
    </row>
    <row r="36" spans="4:6" x14ac:dyDescent="0.25">
      <c r="D36" s="221"/>
      <c r="E36" s="221"/>
      <c r="F36" s="221"/>
    </row>
    <row r="37" spans="4:6" x14ac:dyDescent="0.25">
      <c r="D37" s="221"/>
      <c r="E37" s="221"/>
      <c r="F37" s="221"/>
    </row>
    <row r="38" spans="4:6" x14ac:dyDescent="0.25">
      <c r="D38" s="221"/>
      <c r="E38" s="221"/>
      <c r="F38" s="221"/>
    </row>
    <row r="39" spans="4:6" x14ac:dyDescent="0.25">
      <c r="D39" s="221"/>
      <c r="E39" s="221"/>
      <c r="F39" s="221"/>
    </row>
    <row r="40" spans="4:6" x14ac:dyDescent="0.25">
      <c r="D40" s="221"/>
      <c r="E40" s="221"/>
      <c r="F40" s="221"/>
    </row>
    <row r="41" spans="4:6" x14ac:dyDescent="0.25">
      <c r="D41" s="221"/>
      <c r="E41" s="221"/>
      <c r="F41" s="221"/>
    </row>
    <row r="42" spans="4:6" x14ac:dyDescent="0.25">
      <c r="D42" s="221"/>
      <c r="E42" s="221"/>
      <c r="F42" s="221"/>
    </row>
    <row r="43" spans="4:6" x14ac:dyDescent="0.25">
      <c r="D43" s="221"/>
      <c r="E43" s="221"/>
      <c r="F43" s="221"/>
    </row>
    <row r="44" spans="4:6" x14ac:dyDescent="0.25">
      <c r="D44" s="221"/>
      <c r="E44" s="221"/>
      <c r="F44" s="221"/>
    </row>
    <row r="45" spans="4:6" x14ac:dyDescent="0.25">
      <c r="D45" s="221"/>
      <c r="E45" s="221"/>
      <c r="F45" s="221"/>
    </row>
    <row r="46" spans="4:6" x14ac:dyDescent="0.25">
      <c r="D46" s="221"/>
      <c r="E46" s="221"/>
      <c r="F46" s="221"/>
    </row>
    <row r="47" spans="4:6" x14ac:dyDescent="0.25">
      <c r="D47" s="221"/>
      <c r="E47" s="221"/>
      <c r="F47" s="221"/>
    </row>
    <row r="48" spans="4:6" x14ac:dyDescent="0.25">
      <c r="D48" s="221"/>
      <c r="E48" s="221"/>
      <c r="F48" s="221"/>
    </row>
    <row r="49" spans="4:6" x14ac:dyDescent="0.25">
      <c r="D49" s="221"/>
      <c r="E49" s="221"/>
      <c r="F49" s="221"/>
    </row>
    <row r="50" spans="4:6" x14ac:dyDescent="0.25">
      <c r="D50" s="221"/>
      <c r="E50" s="221"/>
      <c r="F50" s="221"/>
    </row>
    <row r="51" spans="4:6" x14ac:dyDescent="0.25">
      <c r="D51" s="221"/>
      <c r="E51" s="221"/>
      <c r="F51" s="221"/>
    </row>
    <row r="52" spans="4:6" x14ac:dyDescent="0.25">
      <c r="D52" s="221"/>
      <c r="E52" s="221"/>
      <c r="F52" s="221"/>
    </row>
    <row r="53" spans="4:6" x14ac:dyDescent="0.25">
      <c r="D53" s="221"/>
      <c r="E53" s="221"/>
      <c r="F53" s="221"/>
    </row>
    <row r="54" spans="4:6" x14ac:dyDescent="0.25">
      <c r="D54" s="221"/>
      <c r="E54" s="221"/>
      <c r="F54" s="221"/>
    </row>
    <row r="55" spans="4:6" x14ac:dyDescent="0.25">
      <c r="D55" s="221"/>
      <c r="E55" s="221"/>
      <c r="F55" s="221"/>
    </row>
    <row r="56" spans="4:6" x14ac:dyDescent="0.25">
      <c r="D56" s="221"/>
      <c r="E56" s="221"/>
      <c r="F56" s="221"/>
    </row>
  </sheetData>
  <mergeCells count="1">
    <mergeCell ref="A5:B5"/>
  </mergeCells>
  <conditionalFormatting sqref="A13:D13">
    <cfRule type="expression" dxfId="26" priority="1">
      <formula>$I$3=3</formula>
    </cfRule>
    <cfRule type="expression" dxfId="25" priority="2">
      <formula>$I$3=2</formula>
    </cfRule>
    <cfRule type="expression" dxfId="24" priority="3">
      <formula>$I$3=1</formula>
    </cfRule>
  </conditionalFormatting>
  <dataValidations count="5">
    <dataValidation type="list" allowBlank="1" showInputMessage="1" showErrorMessage="1" sqref="A14:B14 A16">
      <formula1>#REF!</formula1>
    </dataValidation>
    <dataValidation type="list" allowBlank="1" showInputMessage="1" showErrorMessage="1" sqref="M14:M25 M11 K12:K13">
      <formula1>$M$11:$M$24</formula1>
    </dataValidation>
    <dataValidation type="list" allowBlank="1" showInputMessage="1" showErrorMessage="1" sqref="I12:I13">
      <formula1>#REF!</formula1>
    </dataValidation>
    <dataValidation type="list" allowBlank="1" showInputMessage="1" showErrorMessage="1" sqref="C9">
      <formula1>$M$7:$M$7</formula1>
    </dataValidation>
    <dataValidation type="list" allowBlank="1" showInputMessage="1" showErrorMessage="1" sqref="C3">
      <formula1>CURR</formula1>
    </dataValidation>
  </dataValidations>
  <pageMargins left="0.4375" right="0.25" top="0.75" bottom="0.75" header="0.3" footer="0.3"/>
  <pageSetup paperSize="9" orientation="portrait" r:id="rId1"/>
  <headerFooter>
    <oddFooter>&amp;C&amp;8www.healthcareinternational.com  •  enquiries@healthcareinternational.com
Registered in England and Wales No. 5290382 - Registered Office: 2 Charles Street, London, W1J 5DB, United Kingdom
Authorised and Regulated by the Financial Services Authority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view="pageBreakPreview" zoomScaleNormal="85" zoomScaleSheetLayoutView="100" zoomScalePageLayoutView="85" workbookViewId="0">
      <selection activeCell="A7" sqref="A7"/>
    </sheetView>
  </sheetViews>
  <sheetFormatPr defaultRowHeight="15" x14ac:dyDescent="0.25"/>
  <cols>
    <col min="1" max="1" width="22.5703125" style="215" customWidth="1"/>
    <col min="2" max="2" width="18.5703125" style="215" customWidth="1"/>
    <col min="3" max="3" width="14.140625" style="215" customWidth="1"/>
    <col min="4" max="5" width="20.28515625" style="215" customWidth="1"/>
    <col min="6" max="8" width="15" style="215" customWidth="1"/>
    <col min="9" max="11" width="9.140625" style="215" customWidth="1"/>
    <col min="12" max="12" width="9.140625" style="1" customWidth="1"/>
    <col min="13" max="15" width="9.140625" style="215" customWidth="1"/>
    <col min="16" max="16384" width="9.140625" style="215"/>
  </cols>
  <sheetData>
    <row r="1" spans="1:12" x14ac:dyDescent="0.25">
      <c r="G1" s="420"/>
      <c r="H1" s="420"/>
      <c r="I1" s="420"/>
      <c r="J1" s="420"/>
      <c r="K1" s="420"/>
      <c r="L1" s="3"/>
    </row>
    <row r="2" spans="1:12" x14ac:dyDescent="0.25">
      <c r="G2" s="421"/>
      <c r="H2" s="421"/>
      <c r="I2" s="421"/>
      <c r="J2" s="421"/>
      <c r="K2" s="421"/>
      <c r="L2" s="3"/>
    </row>
    <row r="3" spans="1:12" ht="21" x14ac:dyDescent="0.35">
      <c r="A3" s="310" t="s">
        <v>168</v>
      </c>
      <c r="B3" s="310" t="s">
        <v>169</v>
      </c>
      <c r="C3" s="214"/>
      <c r="G3" s="422"/>
      <c r="H3" s="423"/>
      <c r="I3" s="312"/>
      <c r="J3" s="424"/>
      <c r="K3" s="424"/>
      <c r="L3" s="3"/>
    </row>
    <row r="4" spans="1:12" ht="21" x14ac:dyDescent="0.35">
      <c r="A4" s="214"/>
      <c r="G4" s="422"/>
      <c r="H4" s="423"/>
      <c r="I4" s="424"/>
      <c r="J4" s="424"/>
      <c r="K4" s="424"/>
      <c r="L4" s="3"/>
    </row>
    <row r="5" spans="1:12" x14ac:dyDescent="0.25">
      <c r="A5" s="580">
        <v>41242</v>
      </c>
      <c r="B5" s="580"/>
      <c r="C5" s="213"/>
      <c r="E5" s="216"/>
      <c r="F5" s="216"/>
      <c r="G5" s="422"/>
      <c r="H5" s="423"/>
      <c r="I5" s="424"/>
      <c r="J5" s="424"/>
      <c r="K5" s="424"/>
      <c r="L5" s="3"/>
    </row>
    <row r="6" spans="1:12" x14ac:dyDescent="0.25">
      <c r="A6" s="213"/>
      <c r="B6" s="213"/>
      <c r="C6" s="213"/>
      <c r="E6" s="216"/>
      <c r="F6" s="216"/>
      <c r="G6" s="1"/>
      <c r="H6" s="1"/>
    </row>
    <row r="7" spans="1:12" ht="29.25" customHeight="1" x14ac:dyDescent="0.25">
      <c r="A7" s="441" t="s">
        <v>4</v>
      </c>
      <c r="B7" s="442" t="s">
        <v>19</v>
      </c>
      <c r="C7" s="435"/>
      <c r="D7" s="443" t="s">
        <v>185</v>
      </c>
      <c r="E7" s="456" t="s">
        <v>186</v>
      </c>
      <c r="F7" s="219"/>
      <c r="I7" s="217"/>
    </row>
    <row r="8" spans="1:12" ht="29.25" customHeight="1" x14ac:dyDescent="0.25">
      <c r="A8" s="443" t="s">
        <v>164</v>
      </c>
      <c r="B8" s="444" t="s">
        <v>22</v>
      </c>
      <c r="C8" s="435"/>
      <c r="D8" s="453" t="s">
        <v>127</v>
      </c>
      <c r="E8" s="454">
        <v>0.05</v>
      </c>
      <c r="F8" s="219"/>
      <c r="I8" s="217"/>
    </row>
    <row r="9" spans="1:12" ht="29.25" customHeight="1" x14ac:dyDescent="0.25">
      <c r="A9" s="443" t="s">
        <v>165</v>
      </c>
      <c r="B9" s="444" t="s">
        <v>126</v>
      </c>
      <c r="C9" s="435"/>
      <c r="D9" s="435"/>
      <c r="E9" s="435"/>
      <c r="F9" s="219"/>
      <c r="I9" s="217"/>
    </row>
    <row r="10" spans="1:12" ht="29.25" customHeight="1" x14ac:dyDescent="0.25">
      <c r="A10" s="615" t="s">
        <v>167</v>
      </c>
      <c r="B10" s="445" t="s">
        <v>170</v>
      </c>
      <c r="C10" s="435"/>
      <c r="D10" s="437"/>
      <c r="E10" s="437"/>
      <c r="F10" s="219"/>
      <c r="I10" s="217"/>
    </row>
    <row r="11" spans="1:12" ht="29.25" customHeight="1" x14ac:dyDescent="0.25">
      <c r="A11" s="616"/>
      <c r="B11" s="445" t="s">
        <v>171</v>
      </c>
      <c r="C11" s="438"/>
      <c r="D11" s="438"/>
      <c r="E11" s="439"/>
      <c r="F11" s="219"/>
      <c r="I11" s="217"/>
    </row>
    <row r="12" spans="1:12" s="424" customFormat="1" ht="29.25" customHeight="1" x14ac:dyDescent="0.25">
      <c r="A12" s="487"/>
      <c r="B12" s="452"/>
      <c r="C12" s="438"/>
      <c r="D12" s="438"/>
      <c r="E12" s="439"/>
      <c r="F12" s="439"/>
      <c r="I12" s="490"/>
      <c r="L12" s="3"/>
    </row>
    <row r="13" spans="1:12" x14ac:dyDescent="0.25">
      <c r="A13" s="438"/>
      <c r="B13" s="438"/>
      <c r="C13" s="438"/>
      <c r="D13" s="438"/>
      <c r="E13" s="439"/>
      <c r="F13" s="219"/>
      <c r="I13" s="217"/>
    </row>
    <row r="14" spans="1:12" ht="20.25" customHeight="1" x14ac:dyDescent="0.25">
      <c r="A14" s="447"/>
      <c r="B14" s="447"/>
      <c r="C14" s="447"/>
      <c r="D14" s="447"/>
      <c r="E14" s="448"/>
      <c r="F14" s="617" t="s">
        <v>175</v>
      </c>
      <c r="G14" s="618"/>
      <c r="H14" s="618"/>
      <c r="I14" s="217"/>
    </row>
    <row r="15" spans="1:12" ht="28.5" customHeight="1" x14ac:dyDescent="0.25">
      <c r="A15" s="449" t="s">
        <v>176</v>
      </c>
      <c r="B15" s="449" t="s">
        <v>151</v>
      </c>
      <c r="C15" s="449" t="s">
        <v>1</v>
      </c>
      <c r="D15" s="449" t="s">
        <v>0</v>
      </c>
      <c r="E15" s="449" t="s">
        <v>162</v>
      </c>
      <c r="F15" s="449" t="s">
        <v>172</v>
      </c>
      <c r="G15" s="449" t="s">
        <v>173</v>
      </c>
      <c r="H15" s="449" t="s">
        <v>174</v>
      </c>
      <c r="I15" s="446"/>
    </row>
    <row r="16" spans="1:12" ht="14.25" customHeight="1" x14ac:dyDescent="0.25">
      <c r="A16" s="457" t="s">
        <v>177</v>
      </c>
      <c r="B16" s="458">
        <v>26312</v>
      </c>
      <c r="C16" s="426">
        <f ca="1">IF(B16="","",INT((TODAY()-B16)/365.25))</f>
        <v>45</v>
      </c>
      <c r="D16" s="459" t="s">
        <v>184</v>
      </c>
      <c r="E16" s="459" t="s">
        <v>183</v>
      </c>
      <c r="F16" s="468">
        <v>3958.7450000000003</v>
      </c>
      <c r="G16" s="469"/>
      <c r="H16" s="470"/>
      <c r="I16" s="217"/>
    </row>
    <row r="17" spans="1:13" ht="14.25" customHeight="1" x14ac:dyDescent="0.25">
      <c r="A17" s="460" t="s">
        <v>178</v>
      </c>
      <c r="B17" s="451">
        <v>27960</v>
      </c>
      <c r="C17" s="428">
        <f t="shared" ref="C17:C26" ca="1" si="0">IF(B17="","",INT((TODAY()-B17)/365.25))</f>
        <v>40</v>
      </c>
      <c r="D17" s="450" t="s">
        <v>184</v>
      </c>
      <c r="E17" s="450" t="s">
        <v>183</v>
      </c>
      <c r="F17" s="471">
        <v>3958.7450000000003</v>
      </c>
      <c r="G17" s="472"/>
      <c r="H17" s="473"/>
      <c r="I17" s="217"/>
    </row>
    <row r="18" spans="1:13" ht="14.25" customHeight="1" x14ac:dyDescent="0.25">
      <c r="A18" s="461" t="s">
        <v>179</v>
      </c>
      <c r="B18" s="462">
        <v>40910</v>
      </c>
      <c r="C18" s="430">
        <f t="shared" ca="1" si="0"/>
        <v>5</v>
      </c>
      <c r="D18" s="463" t="s">
        <v>184</v>
      </c>
      <c r="E18" s="463" t="s">
        <v>183</v>
      </c>
      <c r="F18" s="474">
        <v>1663.412</v>
      </c>
      <c r="G18" s="475"/>
      <c r="H18" s="476"/>
      <c r="I18" s="217"/>
    </row>
    <row r="19" spans="1:13" ht="14.25" customHeight="1" x14ac:dyDescent="0.25">
      <c r="A19" s="464" t="s">
        <v>180</v>
      </c>
      <c r="B19" s="465">
        <v>19741</v>
      </c>
      <c r="C19" s="466">
        <f t="shared" ca="1" si="0"/>
        <v>63</v>
      </c>
      <c r="D19" s="467" t="s">
        <v>184</v>
      </c>
      <c r="E19" s="467" t="s">
        <v>183</v>
      </c>
      <c r="F19" s="477">
        <v>5665.7145</v>
      </c>
      <c r="G19" s="478"/>
      <c r="H19" s="479"/>
      <c r="L19" s="3"/>
      <c r="M19" s="220"/>
    </row>
    <row r="20" spans="1:13" ht="14.25" customHeight="1" x14ac:dyDescent="0.25">
      <c r="A20" s="464" t="s">
        <v>181</v>
      </c>
      <c r="B20" s="465">
        <v>24467</v>
      </c>
      <c r="C20" s="466">
        <f t="shared" ca="1" si="0"/>
        <v>50</v>
      </c>
      <c r="D20" s="467" t="s">
        <v>184</v>
      </c>
      <c r="E20" s="467" t="s">
        <v>183</v>
      </c>
      <c r="F20" s="477">
        <v>4208.3575000000001</v>
      </c>
      <c r="G20" s="478"/>
      <c r="H20" s="479"/>
      <c r="K20" s="220"/>
      <c r="L20" s="3"/>
      <c r="M20" s="220"/>
    </row>
    <row r="21" spans="1:13" s="333" customFormat="1" ht="14.25" customHeight="1" x14ac:dyDescent="0.25">
      <c r="A21" s="464" t="s">
        <v>182</v>
      </c>
      <c r="B21" s="465">
        <v>31509</v>
      </c>
      <c r="C21" s="466">
        <f t="shared" ca="1" si="0"/>
        <v>30</v>
      </c>
      <c r="D21" s="467" t="s">
        <v>184</v>
      </c>
      <c r="E21" s="467" t="s">
        <v>183</v>
      </c>
      <c r="F21" s="477">
        <v>3409.9395</v>
      </c>
      <c r="G21" s="480"/>
      <c r="H21" s="481"/>
      <c r="K21" s="334"/>
      <c r="L21" s="335"/>
      <c r="M21" s="334"/>
    </row>
    <row r="22" spans="1:13" s="333" customFormat="1" ht="15" customHeight="1" x14ac:dyDescent="0.25">
      <c r="A22" s="457" t="s">
        <v>187</v>
      </c>
      <c r="B22" s="458">
        <v>19360</v>
      </c>
      <c r="C22" s="426">
        <f t="shared" ca="1" si="0"/>
        <v>64</v>
      </c>
      <c r="D22" s="459" t="s">
        <v>192</v>
      </c>
      <c r="E22" s="459" t="s">
        <v>141</v>
      </c>
      <c r="F22" s="468">
        <v>8498.5717499999992</v>
      </c>
      <c r="G22" s="482"/>
      <c r="H22" s="483"/>
      <c r="K22" s="334"/>
      <c r="L22" s="335"/>
      <c r="M22" s="334"/>
    </row>
    <row r="23" spans="1:13" x14ac:dyDescent="0.25">
      <c r="A23" s="461" t="s">
        <v>188</v>
      </c>
      <c r="B23" s="462">
        <v>19894</v>
      </c>
      <c r="C23" s="430">
        <f t="shared" ca="1" si="0"/>
        <v>62</v>
      </c>
      <c r="D23" s="463" t="s">
        <v>184</v>
      </c>
      <c r="E23" s="463" t="s">
        <v>141</v>
      </c>
      <c r="F23" s="471">
        <v>8498.5717499999992</v>
      </c>
      <c r="G23" s="475"/>
      <c r="H23" s="476"/>
      <c r="M23" s="220"/>
    </row>
    <row r="24" spans="1:13" ht="16.5" customHeight="1" x14ac:dyDescent="0.25">
      <c r="A24" s="460" t="s">
        <v>189</v>
      </c>
      <c r="B24" s="451">
        <v>26490</v>
      </c>
      <c r="C24" s="428">
        <f t="shared" ca="1" si="0"/>
        <v>44</v>
      </c>
      <c r="D24" s="450" t="s">
        <v>184</v>
      </c>
      <c r="E24" s="450" t="s">
        <v>141</v>
      </c>
      <c r="F24" s="468">
        <v>5938.1175000000003</v>
      </c>
      <c r="G24" s="472"/>
      <c r="H24" s="473"/>
      <c r="M24" s="220"/>
    </row>
    <row r="25" spans="1:13" ht="16.5" customHeight="1" x14ac:dyDescent="0.25">
      <c r="A25" s="460" t="s">
        <v>190</v>
      </c>
      <c r="B25" s="451">
        <v>28265</v>
      </c>
      <c r="C25" s="428">
        <f t="shared" ca="1" si="0"/>
        <v>39</v>
      </c>
      <c r="D25" s="450" t="s">
        <v>184</v>
      </c>
      <c r="E25" s="450" t="s">
        <v>141</v>
      </c>
      <c r="F25" s="471">
        <v>5489.3564999999999</v>
      </c>
      <c r="G25" s="472"/>
      <c r="H25" s="473"/>
      <c r="M25" s="220"/>
    </row>
    <row r="26" spans="1:13" ht="16.5" customHeight="1" x14ac:dyDescent="0.25">
      <c r="A26" s="461" t="s">
        <v>191</v>
      </c>
      <c r="B26" s="462">
        <v>40887</v>
      </c>
      <c r="C26" s="430">
        <f t="shared" ca="1" si="0"/>
        <v>5</v>
      </c>
      <c r="D26" s="463" t="s">
        <v>184</v>
      </c>
      <c r="E26" s="463" t="s">
        <v>141</v>
      </c>
      <c r="F26" s="471">
        <v>2495.1179999999999</v>
      </c>
      <c r="G26" s="475"/>
      <c r="H26" s="476"/>
      <c r="M26" s="220"/>
    </row>
    <row r="27" spans="1:13" ht="22.5" customHeight="1" x14ac:dyDescent="0.25">
      <c r="A27" s="472"/>
      <c r="B27" s="484"/>
      <c r="C27" s="472"/>
      <c r="D27" s="240"/>
      <c r="E27" s="486" t="s">
        <v>193</v>
      </c>
      <c r="F27" s="489">
        <f>SUM(F16:F26)</f>
        <v>53784.649000000005</v>
      </c>
      <c r="G27" s="472"/>
      <c r="H27" s="472"/>
      <c r="M27" s="220"/>
    </row>
    <row r="28" spans="1:13" x14ac:dyDescent="0.25">
      <c r="A28" s="472"/>
      <c r="B28" s="484"/>
      <c r="C28" s="472"/>
      <c r="D28" s="240"/>
      <c r="E28" s="485"/>
      <c r="F28" s="485"/>
      <c r="G28" s="472"/>
      <c r="H28" s="472"/>
      <c r="M28" s="220"/>
    </row>
    <row r="29" spans="1:13" x14ac:dyDescent="0.25">
      <c r="C29" s="472"/>
      <c r="D29" s="240"/>
      <c r="E29" s="485"/>
      <c r="F29" s="455"/>
      <c r="G29" s="472"/>
      <c r="H29" s="472"/>
      <c r="M29" s="220"/>
    </row>
    <row r="30" spans="1:13" x14ac:dyDescent="0.25">
      <c r="C30" s="472"/>
      <c r="D30" s="240"/>
      <c r="E30" s="240"/>
      <c r="F30" s="455"/>
      <c r="G30" s="472"/>
      <c r="H30" s="472"/>
      <c r="M30" s="220"/>
    </row>
    <row r="31" spans="1:13" x14ac:dyDescent="0.25">
      <c r="C31" s="472"/>
      <c r="D31" s="240"/>
      <c r="E31" s="240"/>
      <c r="F31" s="455"/>
      <c r="G31" s="472"/>
      <c r="H31" s="472"/>
      <c r="M31" s="220"/>
    </row>
    <row r="32" spans="1:13" x14ac:dyDescent="0.25">
      <c r="A32" s="472"/>
      <c r="B32" s="484"/>
      <c r="C32" s="472"/>
      <c r="D32" s="240"/>
      <c r="F32" s="455"/>
      <c r="G32" s="472"/>
      <c r="H32" s="472"/>
      <c r="M32" s="220"/>
    </row>
    <row r="33" spans="1:13" x14ac:dyDescent="0.25">
      <c r="A33" s="472"/>
      <c r="B33" s="484"/>
      <c r="C33" s="472"/>
      <c r="D33" s="240"/>
      <c r="E33" s="487"/>
      <c r="F33" s="455"/>
      <c r="G33" s="472"/>
      <c r="H33" s="472"/>
      <c r="M33" s="220"/>
    </row>
    <row r="34" spans="1:13" x14ac:dyDescent="0.25">
      <c r="A34" s="472"/>
      <c r="B34" s="484"/>
      <c r="C34" s="472"/>
      <c r="D34" s="240"/>
      <c r="E34" s="487"/>
      <c r="F34" s="488"/>
      <c r="G34" s="472"/>
      <c r="H34" s="472"/>
      <c r="M34" s="220"/>
    </row>
    <row r="35" spans="1:13" x14ac:dyDescent="0.25">
      <c r="A35" s="472"/>
      <c r="B35" s="484"/>
      <c r="C35" s="472"/>
      <c r="D35" s="240"/>
      <c r="E35" s="240"/>
      <c r="F35" s="240"/>
      <c r="G35" s="472"/>
      <c r="H35" s="472"/>
    </row>
    <row r="36" spans="1:13" x14ac:dyDescent="0.25">
      <c r="A36" s="472"/>
      <c r="B36" s="484"/>
      <c r="C36" s="472"/>
      <c r="D36" s="240"/>
      <c r="E36" s="240"/>
      <c r="F36" s="240"/>
      <c r="G36" s="472"/>
      <c r="H36" s="472"/>
    </row>
    <row r="37" spans="1:13" x14ac:dyDescent="0.25">
      <c r="A37" s="472"/>
      <c r="B37" s="484"/>
      <c r="C37" s="472"/>
      <c r="D37" s="240"/>
      <c r="E37" s="240"/>
      <c r="F37" s="240"/>
      <c r="G37" s="472"/>
      <c r="H37" s="472"/>
    </row>
    <row r="38" spans="1:13" x14ac:dyDescent="0.25">
      <c r="A38" s="472"/>
      <c r="B38" s="484"/>
      <c r="C38" s="472"/>
      <c r="D38" s="240"/>
      <c r="E38" s="240"/>
      <c r="F38" s="240"/>
      <c r="G38" s="472"/>
      <c r="H38" s="472"/>
    </row>
    <row r="39" spans="1:13" x14ac:dyDescent="0.25">
      <c r="A39" s="472"/>
      <c r="B39" s="484"/>
      <c r="C39" s="472"/>
      <c r="D39" s="240"/>
      <c r="E39" s="240"/>
      <c r="F39" s="240"/>
      <c r="G39" s="472"/>
      <c r="H39" s="472"/>
    </row>
    <row r="40" spans="1:13" x14ac:dyDescent="0.25">
      <c r="A40" s="472"/>
      <c r="B40" s="484"/>
      <c r="C40" s="472"/>
      <c r="D40" s="240"/>
      <c r="E40" s="240"/>
      <c r="F40" s="240"/>
      <c r="G40" s="472"/>
      <c r="H40" s="472"/>
    </row>
    <row r="41" spans="1:13" x14ac:dyDescent="0.25">
      <c r="A41" s="472"/>
      <c r="B41" s="484"/>
      <c r="C41" s="472"/>
      <c r="D41" s="240"/>
      <c r="E41" s="240"/>
      <c r="F41" s="240"/>
      <c r="G41" s="472"/>
      <c r="H41" s="472"/>
    </row>
    <row r="42" spans="1:13" x14ac:dyDescent="0.25">
      <c r="A42" s="472"/>
      <c r="B42" s="484"/>
      <c r="C42" s="472"/>
      <c r="D42" s="240"/>
      <c r="E42" s="240"/>
      <c r="F42" s="240"/>
      <c r="G42" s="472"/>
      <c r="H42" s="472"/>
    </row>
    <row r="43" spans="1:13" x14ac:dyDescent="0.25">
      <c r="A43" s="472"/>
      <c r="B43" s="472"/>
      <c r="C43" s="472"/>
      <c r="D43" s="240"/>
      <c r="E43" s="240"/>
      <c r="F43" s="240"/>
      <c r="G43" s="472"/>
      <c r="H43" s="472"/>
    </row>
    <row r="44" spans="1:13" ht="15" customHeight="1" x14ac:dyDescent="0.25">
      <c r="A44" s="472"/>
      <c r="B44" s="472"/>
      <c r="C44" s="472"/>
      <c r="D44" s="240"/>
      <c r="E44" s="240"/>
      <c r="F44" s="240"/>
      <c r="G44" s="472"/>
      <c r="H44" s="472"/>
    </row>
    <row r="45" spans="1:13" x14ac:dyDescent="0.25">
      <c r="A45" s="472"/>
      <c r="B45" s="472"/>
      <c r="C45" s="472"/>
      <c r="D45" s="240"/>
      <c r="E45" s="240"/>
      <c r="F45" s="240"/>
      <c r="G45" s="472"/>
      <c r="H45" s="472"/>
    </row>
    <row r="46" spans="1:13" x14ac:dyDescent="0.25">
      <c r="A46" s="472"/>
      <c r="B46" s="472"/>
      <c r="C46" s="472"/>
      <c r="D46" s="240"/>
      <c r="E46" s="240"/>
      <c r="F46" s="240"/>
      <c r="G46" s="472"/>
      <c r="H46" s="472"/>
    </row>
    <row r="47" spans="1:13" x14ac:dyDescent="0.25">
      <c r="A47" s="472"/>
      <c r="B47" s="472"/>
      <c r="C47" s="472"/>
      <c r="D47" s="240"/>
      <c r="E47" s="240"/>
      <c r="F47" s="240"/>
      <c r="G47" s="472"/>
      <c r="H47" s="313" t="s">
        <v>140</v>
      </c>
    </row>
    <row r="48" spans="1:13" x14ac:dyDescent="0.25">
      <c r="A48" s="472"/>
      <c r="B48" s="472"/>
      <c r="C48" s="472"/>
      <c r="D48" s="240"/>
      <c r="E48" s="240"/>
      <c r="F48" s="240"/>
      <c r="G48" s="472"/>
      <c r="H48" s="472"/>
    </row>
    <row r="49" spans="1:8" x14ac:dyDescent="0.25">
      <c r="A49" s="472"/>
      <c r="B49" s="472"/>
      <c r="C49" s="472"/>
      <c r="D49" s="240"/>
      <c r="E49" s="240"/>
      <c r="F49" s="240"/>
      <c r="G49" s="472"/>
      <c r="H49" s="472"/>
    </row>
    <row r="50" spans="1:8" x14ac:dyDescent="0.25">
      <c r="A50" s="472"/>
      <c r="B50" s="472"/>
      <c r="C50" s="472"/>
      <c r="D50" s="240"/>
      <c r="E50" s="240"/>
      <c r="F50" s="240"/>
      <c r="G50" s="472"/>
      <c r="H50" s="472"/>
    </row>
    <row r="51" spans="1:8" x14ac:dyDescent="0.25">
      <c r="A51" s="472"/>
      <c r="B51" s="472"/>
      <c r="C51" s="472"/>
      <c r="D51" s="240"/>
      <c r="E51" s="240"/>
      <c r="F51" s="240"/>
      <c r="G51" s="472"/>
      <c r="H51" s="472"/>
    </row>
    <row r="52" spans="1:8" x14ac:dyDescent="0.25">
      <c r="A52" s="472"/>
      <c r="B52" s="472"/>
      <c r="C52" s="472"/>
      <c r="D52" s="240"/>
      <c r="E52" s="240"/>
      <c r="F52" s="240"/>
      <c r="G52" s="472"/>
      <c r="H52" s="472"/>
    </row>
    <row r="53" spans="1:8" x14ac:dyDescent="0.25">
      <c r="A53" s="472"/>
      <c r="B53" s="472"/>
      <c r="C53" s="472"/>
      <c r="D53" s="240"/>
      <c r="E53" s="240"/>
      <c r="F53" s="240"/>
      <c r="G53" s="472"/>
      <c r="H53" s="472"/>
    </row>
    <row r="54" spans="1:8" x14ac:dyDescent="0.25">
      <c r="A54" s="472"/>
      <c r="B54" s="472"/>
      <c r="C54" s="472"/>
      <c r="D54" s="240"/>
      <c r="E54" s="240"/>
      <c r="F54" s="240"/>
      <c r="G54" s="472"/>
      <c r="H54" s="472"/>
    </row>
    <row r="55" spans="1:8" x14ac:dyDescent="0.25">
      <c r="A55" s="472"/>
      <c r="B55" s="472"/>
      <c r="C55" s="472"/>
      <c r="D55" s="240"/>
      <c r="E55" s="240"/>
      <c r="F55" s="240"/>
      <c r="G55" s="472"/>
      <c r="H55" s="472"/>
    </row>
    <row r="56" spans="1:8" x14ac:dyDescent="0.25">
      <c r="A56" s="472"/>
      <c r="B56" s="472"/>
      <c r="C56" s="472"/>
      <c r="D56" s="240"/>
      <c r="E56" s="240"/>
      <c r="F56" s="240"/>
      <c r="G56" s="472"/>
      <c r="H56" s="472"/>
    </row>
    <row r="57" spans="1:8" x14ac:dyDescent="0.25">
      <c r="A57" s="472"/>
      <c r="B57" s="472"/>
      <c r="C57" s="472"/>
      <c r="D57" s="240"/>
      <c r="E57" s="240"/>
      <c r="F57" s="240"/>
      <c r="G57" s="472"/>
      <c r="H57" s="472"/>
    </row>
    <row r="58" spans="1:8" x14ac:dyDescent="0.25">
      <c r="A58" s="472"/>
      <c r="B58" s="472"/>
      <c r="C58" s="472"/>
      <c r="D58" s="240"/>
      <c r="E58" s="240"/>
      <c r="F58" s="240"/>
      <c r="G58" s="472"/>
      <c r="H58" s="472"/>
    </row>
    <row r="59" spans="1:8" x14ac:dyDescent="0.25">
      <c r="A59" s="472"/>
      <c r="B59" s="472"/>
      <c r="C59" s="472"/>
      <c r="D59" s="240"/>
      <c r="E59" s="240"/>
      <c r="F59" s="240"/>
      <c r="G59" s="472"/>
      <c r="H59" s="472"/>
    </row>
    <row r="60" spans="1:8" x14ac:dyDescent="0.25">
      <c r="D60" s="221"/>
      <c r="E60" s="221"/>
      <c r="F60" s="221"/>
    </row>
    <row r="61" spans="1:8" x14ac:dyDescent="0.25">
      <c r="D61" s="221"/>
      <c r="E61" s="221"/>
      <c r="F61" s="221"/>
    </row>
    <row r="62" spans="1:8" x14ac:dyDescent="0.25">
      <c r="D62" s="221"/>
      <c r="E62" s="221"/>
      <c r="F62" s="221"/>
    </row>
    <row r="63" spans="1:8" x14ac:dyDescent="0.25">
      <c r="D63" s="221"/>
      <c r="E63" s="221"/>
      <c r="F63" s="221"/>
    </row>
    <row r="64" spans="1:8" x14ac:dyDescent="0.25">
      <c r="D64" s="221"/>
      <c r="E64" s="221"/>
      <c r="F64" s="221"/>
    </row>
    <row r="65" spans="4:6" x14ac:dyDescent="0.25">
      <c r="D65" s="221"/>
      <c r="E65" s="221"/>
      <c r="F65" s="221"/>
    </row>
  </sheetData>
  <mergeCells count="3">
    <mergeCell ref="A10:A11"/>
    <mergeCell ref="F14:H14"/>
    <mergeCell ref="A5:B5"/>
  </mergeCells>
  <dataValidations disablePrompts="1" count="5">
    <dataValidation type="list" allowBlank="1" showInputMessage="1" showErrorMessage="1" sqref="B9">
      <formula1>CURR</formula1>
    </dataValidation>
    <dataValidation type="list" allowBlank="1" showInputMessage="1" showErrorMessage="1" sqref="B7">
      <formula1>Plan_Type</formula1>
    </dataValidation>
    <dataValidation type="list" allowBlank="1" showInputMessage="1" showErrorMessage="1" sqref="K20:K22">
      <formula1>#REF!</formula1>
    </dataValidation>
    <dataValidation type="list" allowBlank="1" showInputMessage="1" showErrorMessage="1" sqref="M19:M34">
      <formula1>$M$19:$M$33</formula1>
    </dataValidation>
    <dataValidation type="list" allowBlank="1" showInputMessage="1" showErrorMessage="1" sqref="B8">
      <formula1>Area</formula1>
    </dataValidation>
  </dataValidations>
  <printOptions horizontalCentered="1" verticalCentered="1"/>
  <pageMargins left="0.23622047244094491" right="0.23622047244094491" top="0.39370078740157483" bottom="0.70866141732283472" header="0.31496062992125984" footer="0.31496062992125984"/>
  <pageSetup paperSize="9" scale="69" orientation="portrait" r:id="rId1"/>
  <headerFooter>
    <oddFooter>&amp;C&amp;8www.healthcareinternational.com  •  enquiries@healthcareinternational.com
Registered in England and Wales No. 5290382 - Registered Office: 2 Charles Street, London, W1J 5DB, United Kingdom
Authorised and Regulated by the Financial Services Authority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26</vt:i4>
      </vt:variant>
    </vt:vector>
  </HeadingPairs>
  <TitlesOfParts>
    <vt:vector size="39" baseType="lpstr">
      <vt:lpstr>without Co-Pay</vt:lpstr>
      <vt:lpstr>with Co-Pay</vt:lpstr>
      <vt:lpstr>Sheet1</vt:lpstr>
      <vt:lpstr>without Co-Pay - no DOB</vt:lpstr>
      <vt:lpstr>data</vt:lpstr>
      <vt:lpstr>without Co-Pay - no DOB (2)</vt:lpstr>
      <vt:lpstr>Income</vt:lpstr>
      <vt:lpstr>Life</vt:lpstr>
      <vt:lpstr>Group Quote</vt:lpstr>
      <vt:lpstr>Group Quote (2)</vt:lpstr>
      <vt:lpstr>Returning Customer</vt:lpstr>
      <vt:lpstr>Rates</vt:lpstr>
      <vt:lpstr>Options</vt:lpstr>
      <vt:lpstr>'Group Quote'!_GoBack</vt:lpstr>
      <vt:lpstr>Age</vt:lpstr>
      <vt:lpstr>Area</vt:lpstr>
      <vt:lpstr>CURR</vt:lpstr>
      <vt:lpstr>Currency</vt:lpstr>
      <vt:lpstr>Deductible</vt:lpstr>
      <vt:lpstr>Deductible_Emergency</vt:lpstr>
      <vt:lpstr>Deductible_Executive</vt:lpstr>
      <vt:lpstr>Deductible_Plus</vt:lpstr>
      <vt:lpstr>Deductible_Premium</vt:lpstr>
      <vt:lpstr>Deductible_Standard</vt:lpstr>
      <vt:lpstr>Excess</vt:lpstr>
      <vt:lpstr>PLAN</vt:lpstr>
      <vt:lpstr>Plan_Type</vt:lpstr>
      <vt:lpstr>'Group Quote'!Print_Area</vt:lpstr>
      <vt:lpstr>'Group Quote (2)'!Print_Area</vt:lpstr>
      <vt:lpstr>Income!Print_Area</vt:lpstr>
      <vt:lpstr>Life!Print_Area</vt:lpstr>
      <vt:lpstr>Options!Print_Area</vt:lpstr>
      <vt:lpstr>Rates!Print_Area</vt:lpstr>
      <vt:lpstr>'Returning Customer'!Print_Area</vt:lpstr>
      <vt:lpstr>'with Co-Pay'!Print_Area</vt:lpstr>
      <vt:lpstr>'without Co-Pay'!Print_Area</vt:lpstr>
      <vt:lpstr>'without Co-Pay - no DOB'!Print_Area</vt:lpstr>
      <vt:lpstr>'without Co-Pay - no DOB (2)'!Print_Area</vt:lpstr>
      <vt:lpstr>Staff</vt:lpstr>
    </vt:vector>
  </TitlesOfParts>
  <Company>hci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hci</dc:creator>
  <cp:lastModifiedBy>Lauren Francis</cp:lastModifiedBy>
  <cp:lastPrinted>2017-01-26T10:04:46Z</cp:lastPrinted>
  <dcterms:created xsi:type="dcterms:W3CDTF">2011-08-22T15:06:09Z</dcterms:created>
  <dcterms:modified xsi:type="dcterms:W3CDTF">2017-02-22T08:41:40Z</dcterms:modified>
</cp:coreProperties>
</file>